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8300" firstSheet="1" activeTab="5"/>
  </bookViews>
  <sheets>
    <sheet name="Documentation" sheetId="13" r:id="rId1"/>
    <sheet name="August Articles" sheetId="5" r:id="rId2"/>
    <sheet name="Current Articles" sheetId="8" r:id="rId3"/>
    <sheet name="Proposed Articles" sheetId="14" r:id="rId4"/>
    <sheet name="August Advertising" sheetId="7" r:id="rId5"/>
    <sheet name="Lookup" sheetId="6" r:id="rId6"/>
  </sheets>
  <definedNames>
    <definedName name="_xlnm._FilterDatabase" localSheetId="4" hidden="1">'August Advertising'!$A$1:$G$30</definedName>
    <definedName name="_xlnm._FilterDatabase" localSheetId="2" hidden="1">'Current Articles'!$A$20:$I$32</definedName>
    <definedName name="_xlnm.Criteria" localSheetId="2">'Current Articles'!$I$18</definedName>
    <definedName name="_xlnm.Extract" localSheetId="2">'Current Articles'!#REF!</definedName>
  </definedNames>
  <calcPr calcId="162913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3" i="6" l="1"/>
  <c r="H8" i="6"/>
  <c r="H4" i="6"/>
  <c r="H3" i="6"/>
  <c r="L3" i="14"/>
  <c r="K3" i="14"/>
  <c r="K4" i="14"/>
  <c r="K5" i="14"/>
  <c r="K6" i="14"/>
  <c r="K2" i="14"/>
  <c r="H15" i="14"/>
  <c r="G15" i="14"/>
  <c r="M3" i="14" s="1"/>
  <c r="H2" i="14"/>
  <c r="H16" i="14" s="1"/>
  <c r="H3" i="14"/>
  <c r="H4" i="14"/>
  <c r="H5" i="14"/>
  <c r="H6" i="14"/>
  <c r="H7" i="14"/>
  <c r="H8" i="14"/>
  <c r="H9" i="14"/>
  <c r="H10" i="14"/>
  <c r="H11" i="14"/>
  <c r="H12" i="14"/>
  <c r="H13" i="14"/>
  <c r="H14" i="14"/>
  <c r="G14" i="14"/>
  <c r="G13" i="14"/>
  <c r="G12" i="14"/>
  <c r="G11" i="14"/>
  <c r="G10" i="14"/>
  <c r="G9" i="14"/>
  <c r="M5" i="14" s="1"/>
  <c r="G8" i="14"/>
  <c r="M6" i="14" s="1"/>
  <c r="G7" i="14"/>
  <c r="M4" i="14" s="1"/>
  <c r="G6" i="14"/>
  <c r="G5" i="14"/>
  <c r="G4" i="14"/>
  <c r="L4" i="14" s="1"/>
  <c r="G3" i="14"/>
  <c r="M2" i="14" s="1"/>
  <c r="G2" i="14"/>
  <c r="G16" i="14" s="1"/>
  <c r="L2" i="14" l="1"/>
  <c r="L6" i="14"/>
  <c r="L5" i="14"/>
  <c r="G6" i="8"/>
  <c r="G20" i="7" l="1"/>
  <c r="G28" i="7"/>
  <c r="G21" i="7"/>
  <c r="G6" i="7"/>
  <c r="G2" i="7"/>
  <c r="G22" i="7"/>
  <c r="G14" i="7"/>
  <c r="G7" i="7"/>
  <c r="G8" i="7"/>
  <c r="G23" i="7"/>
  <c r="G24" i="7"/>
  <c r="G15" i="7"/>
  <c r="G29" i="7"/>
  <c r="G9" i="7"/>
  <c r="G25" i="7"/>
  <c r="G16" i="7"/>
  <c r="G17" i="7"/>
  <c r="G3" i="7"/>
  <c r="G10" i="7"/>
  <c r="G26" i="7"/>
  <c r="G18" i="7"/>
  <c r="G11" i="7"/>
  <c r="G4" i="7"/>
  <c r="G30" i="7"/>
  <c r="G13" i="7"/>
  <c r="G12" i="7" l="1"/>
  <c r="G31" i="7"/>
  <c r="G27" i="7"/>
  <c r="G19" i="7"/>
  <c r="G5" i="7"/>
  <c r="G4" i="8"/>
  <c r="G3" i="8"/>
  <c r="G10" i="8"/>
  <c r="G13" i="8"/>
  <c r="G11" i="8"/>
  <c r="G2" i="8"/>
  <c r="G5" i="8"/>
  <c r="G9" i="8"/>
  <c r="G12" i="8"/>
  <c r="G8" i="8"/>
  <c r="G7" i="8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" i="5"/>
  <c r="G32" i="7" l="1"/>
</calcChain>
</file>

<file path=xl/sharedStrings.xml><?xml version="1.0" encoding="utf-8"?>
<sst xmlns="http://schemas.openxmlformats.org/spreadsheetml/2006/main" count="606" uniqueCount="145">
  <si>
    <t>Yes</t>
  </si>
  <si>
    <t>No</t>
  </si>
  <si>
    <t>Author:</t>
  </si>
  <si>
    <t>Merissa Galaviz</t>
  </si>
  <si>
    <t>Note: Do not edit this sheet. If your name does not appear in cell B6, please download a new copy of the file from the SAM website.</t>
  </si>
  <si>
    <t>CREATE, SORT, AND QUERY TABLES</t>
  </si>
  <si>
    <t>Approved?</t>
  </si>
  <si>
    <t>Number Proposed</t>
  </si>
  <si>
    <t>P622</t>
  </si>
  <si>
    <t>ID</t>
  </si>
  <si>
    <t>Article Title</t>
  </si>
  <si>
    <t>Publication Date</t>
  </si>
  <si>
    <t>Number of Words</t>
  </si>
  <si>
    <t>Article Type</t>
  </si>
  <si>
    <t>Sports Level</t>
  </si>
  <si>
    <t>Payment</t>
  </si>
  <si>
    <t>Roscoe's Sports Blog</t>
  </si>
  <si>
    <t>Articles in Progress</t>
  </si>
  <si>
    <t>Ad Amt</t>
  </si>
  <si>
    <t>Article Information</t>
  </si>
  <si>
    <t>Article ID</t>
  </si>
  <si>
    <t>&gt; 500</t>
  </si>
  <si>
    <t>Number of Articles</t>
  </si>
  <si>
    <t>Analysis</t>
  </si>
  <si>
    <t>Average Ad Amt</t>
  </si>
  <si>
    <t>Author</t>
  </si>
  <si>
    <t>Total Payment</t>
  </si>
  <si>
    <t>Average Payment</t>
  </si>
  <si>
    <t>College</t>
  </si>
  <si>
    <t>Professional</t>
  </si>
  <si>
    <t>High School</t>
  </si>
  <si>
    <t>Amateur</t>
  </si>
  <si>
    <t>News</t>
  </si>
  <si>
    <t>Opinion</t>
  </si>
  <si>
    <t>Feature</t>
  </si>
  <si>
    <t>Profile</t>
  </si>
  <si>
    <t>Last-minute duel in golf</t>
  </si>
  <si>
    <t>Martin</t>
  </si>
  <si>
    <t xml:space="preserve">European road bicycle racing? </t>
  </si>
  <si>
    <t>Pedraza</t>
  </si>
  <si>
    <t>This year could be big in tennis</t>
  </si>
  <si>
    <t>Tovar</t>
  </si>
  <si>
    <t>Pace of MLB rebuild picks up</t>
  </si>
  <si>
    <t>O'Brien</t>
  </si>
  <si>
    <t>Hernandez comes roaring back</t>
  </si>
  <si>
    <t>Third base is a power position</t>
  </si>
  <si>
    <t>Fantasy baseball movers and shakers</t>
  </si>
  <si>
    <t>Time for another MLB expansion?</t>
  </si>
  <si>
    <t>Major league baseball is for the young</t>
  </si>
  <si>
    <t xml:space="preserve">Eleventh-inning errors </t>
  </si>
  <si>
    <t>Ups and downs in the NFC East</t>
  </si>
  <si>
    <t>Fuentes</t>
  </si>
  <si>
    <t>Ups and downs in the NFC South</t>
  </si>
  <si>
    <t>Ups and downs in the NFC North</t>
  </si>
  <si>
    <t>Quarterback stability is everything</t>
  </si>
  <si>
    <t>Walsh</t>
  </si>
  <si>
    <t>NFL waiver wire</t>
  </si>
  <si>
    <t>Ranking NBA journeymen</t>
  </si>
  <si>
    <t>Romano</t>
  </si>
  <si>
    <t>Had enough with preseason football?</t>
  </si>
  <si>
    <t>Ankle injuries are killing the NBA's best</t>
  </si>
  <si>
    <t>College football is around the corner</t>
  </si>
  <si>
    <t>Aken</t>
  </si>
  <si>
    <t>Women's soccer and more</t>
  </si>
  <si>
    <t>Women's softball championship</t>
  </si>
  <si>
    <t>Head-to-head points and ranks</t>
  </si>
  <si>
    <t>New to fantasy baseball?</t>
  </si>
  <si>
    <t>Closer trends and strategies</t>
  </si>
  <si>
    <t>Hidden college football stars</t>
  </si>
  <si>
    <t>College football coaching changes</t>
  </si>
  <si>
    <t>So you want to add an ace?</t>
  </si>
  <si>
    <t>Power conferences in the NFL</t>
  </si>
  <si>
    <t>Friday night lights</t>
  </si>
  <si>
    <t>High school</t>
  </si>
  <si>
    <t>European games</t>
  </si>
  <si>
    <t>Better helmets, better games</t>
  </si>
  <si>
    <t>MLB playoff picture</t>
  </si>
  <si>
    <t>Eight-team playoff is better</t>
  </si>
  <si>
    <t>It's always raining at the Open</t>
  </si>
  <si>
    <t>Women's hoops preview</t>
  </si>
  <si>
    <t>Another ref crisis?</t>
  </si>
  <si>
    <t>Published?</t>
  </si>
  <si>
    <t>This week's picks</t>
  </si>
  <si>
    <t>Early Heisman talk</t>
  </si>
  <si>
    <t>QB roundup</t>
  </si>
  <si>
    <t>Pennant race heats up</t>
  </si>
  <si>
    <t>On the leader board</t>
  </si>
  <si>
    <t>College catcher does it again</t>
  </si>
  <si>
    <t>The difference is recruiting</t>
  </si>
  <si>
    <t>Road ahead for AFC East</t>
  </si>
  <si>
    <t>Free agent tracker</t>
  </si>
  <si>
    <t>NL West is where the action is</t>
  </si>
  <si>
    <t>Surprises out of the NFC North</t>
  </si>
  <si>
    <t>Kanga</t>
  </si>
  <si>
    <t>Little League World Series</t>
  </si>
  <si>
    <t>Powerhouses in the SEC</t>
  </si>
  <si>
    <t>On-the-mound decisions</t>
  </si>
  <si>
    <t>N533</t>
  </si>
  <si>
    <t>O210</t>
  </si>
  <si>
    <t>P453</t>
  </si>
  <si>
    <t>O697</t>
  </si>
  <si>
    <t>F328</t>
  </si>
  <si>
    <t>A720</t>
  </si>
  <si>
    <t>O789</t>
  </si>
  <si>
    <t>N329</t>
  </si>
  <si>
    <t>F887</t>
  </si>
  <si>
    <t>F543</t>
  </si>
  <si>
    <t>O521</t>
  </si>
  <si>
    <t>O325</t>
  </si>
  <si>
    <t>N512</t>
  </si>
  <si>
    <t>F482</t>
  </si>
  <si>
    <t>O736</t>
  </si>
  <si>
    <t>N447</t>
  </si>
  <si>
    <t>N245</t>
  </si>
  <si>
    <t>A598</t>
  </si>
  <si>
    <t>F305</t>
  </si>
  <si>
    <t>O220</t>
  </si>
  <si>
    <t>N552</t>
  </si>
  <si>
    <t>F311</t>
  </si>
  <si>
    <t>A230</t>
  </si>
  <si>
    <t>P672</t>
  </si>
  <si>
    <t>N247</t>
  </si>
  <si>
    <t>O238</t>
  </si>
  <si>
    <t>A156</t>
  </si>
  <si>
    <t>N251</t>
  </si>
  <si>
    <t>F316</t>
  </si>
  <si>
    <t>O239</t>
  </si>
  <si>
    <t>A162</t>
  </si>
  <si>
    <t>O307</t>
  </si>
  <si>
    <t>F325</t>
  </si>
  <si>
    <t>F240</t>
  </si>
  <si>
    <t>O310</t>
  </si>
  <si>
    <t>Sept 2020 Article Summary</t>
  </si>
  <si>
    <r>
      <t xml:space="preserve"> Shelly Cashman Excel 2019 | </t>
    </r>
    <r>
      <rPr>
        <sz val="10"/>
        <color theme="0"/>
        <rFont val="Century Gothic"/>
        <family val="2"/>
      </rPr>
      <t>Module 6: SAM Project 1b</t>
    </r>
  </si>
  <si>
    <t>Weekend Preview</t>
  </si>
  <si>
    <t>Extra Art</t>
  </si>
  <si>
    <t>Proposed</t>
  </si>
  <si>
    <t>Published</t>
  </si>
  <si>
    <t xml:space="preserve">Opinion </t>
  </si>
  <si>
    <t>Grand Total</t>
  </si>
  <si>
    <t>Analysis Total</t>
  </si>
  <si>
    <t>Feature Total</t>
  </si>
  <si>
    <t>News Total</t>
  </si>
  <si>
    <t>Opinion Total</t>
  </si>
  <si>
    <t>Profile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</si>
</sst>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  <numFmt numFmtId="166" formatCode="_(\$* #,##0_);_(\$* \(#,##0\);_(\$* &quot;-&quot;_);_(@_)"/>
  </numFmts>
  <fonts count="18" x14ac:knownFonts="1">
    <font>
      <sz val="11"/>
      <color theme="1"/>
      <name val="Trebuchet MS"/>
      <family val="2"/>
      <scheme val="minor"/>
    </font>
    <font>
      <sz val="12"/>
      <color theme="1"/>
      <name val="Trebuchet MS"/>
      <family val="2"/>
      <scheme val="minor"/>
    </font>
    <font>
      <b/>
      <sz val="11"/>
      <color theme="7" tint="-0.499984740745262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1"/>
      <color rgb="FF000000"/>
      <name val="Century Gothic"/>
      <family val="2"/>
    </font>
    <font>
      <sz val="28"/>
      <color rgb="FF0070C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i/>
      <sz val="1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2"/>
      <color theme="1"/>
      <name val="Trebuchet MS"/>
      <family val="1"/>
      <scheme val="minor"/>
    </font>
    <font>
      <b/>
      <sz val="11"/>
      <color theme="0"/>
      <name val="Trebuchet MS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theme="5" tint="0.79998168889431442"/>
      </patternFill>
    </fill>
    <fill>
      <patternFill patternType="solid">
        <fgColor theme="7"/>
        <bgColor theme="9"/>
      </patternFill>
    </fill>
    <fill>
      <patternFill patternType="solid">
        <fgColor theme="7" tint="0.79998168889431442"/>
        <bgColor theme="9" tint="0.79998168889431442"/>
      </patternFill>
    </fill>
  </fills>
  <borders count="20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n">
        <color theme="8" tint="0.39994506668294322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14548173467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7558519241921"/>
      </top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  <border>
      <left/>
      <right style="thin">
        <color theme="7" tint="0.39997558519241921"/>
      </right>
      <top style="thin">
        <color theme="7" tint="0.39997558519241921"/>
      </top>
      <bottom/>
      <diagonal/>
    </border>
  </borders>
  <cellStyleXfs count="6">
    <xf numFmtId="0" fontId="0" fillId="0" borderId="0"/>
    <xf numFmtId="0" fontId="4" fillId="0" borderId="0"/>
    <xf numFmtId="0" fontId="6" fillId="2" borderId="0">
      <alignment vertical="top" wrapText="1"/>
    </xf>
    <xf numFmtId="0" fontId="7" fillId="2" borderId="0">
      <alignment vertical="top" wrapText="1"/>
    </xf>
    <xf numFmtId="0" fontId="6" fillId="2" borderId="0">
      <alignment vertical="top" wrapText="1"/>
    </xf>
    <xf numFmtId="44" fontId="14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" fontId="0" fillId="0" borderId="0" xfId="0" applyNumberFormat="1"/>
    <xf numFmtId="0" fontId="2" fillId="0" borderId="0" xfId="0" applyFont="1" applyFill="1" applyBorder="1" applyAlignment="1">
      <alignment horizontal="right"/>
    </xf>
    <xf numFmtId="0" fontId="5" fillId="2" borderId="0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4" fillId="0" borderId="0" xfId="1" applyFill="1"/>
    <xf numFmtId="0" fontId="4" fillId="0" borderId="0" xfId="1" applyFill="1" applyAlignment="1">
      <alignment wrapText="1"/>
    </xf>
    <xf numFmtId="0" fontId="8" fillId="2" borderId="1" xfId="1" applyFont="1" applyFill="1" applyBorder="1" applyAlignment="1">
      <alignment horizontal="left" wrapText="1"/>
    </xf>
    <xf numFmtId="0" fontId="5" fillId="2" borderId="0" xfId="1" applyFont="1" applyFill="1" applyBorder="1" applyAlignment="1">
      <alignment horizontal="right"/>
    </xf>
    <xf numFmtId="0" fontId="9" fillId="3" borderId="2" xfId="1" applyFont="1" applyFill="1" applyBorder="1" applyAlignment="1">
      <alignment horizontal="left"/>
    </xf>
    <xf numFmtId="49" fontId="0" fillId="0" borderId="0" xfId="0" applyNumberFormat="1" applyFont="1" applyFill="1" applyBorder="1"/>
    <xf numFmtId="14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42" fontId="0" fillId="0" borderId="0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1" fillId="4" borderId="5" xfId="1" applyFont="1" applyFill="1" applyBorder="1" applyAlignment="1">
      <alignment vertical="center"/>
    </xf>
    <xf numFmtId="0" fontId="5" fillId="4" borderId="6" xfId="1" applyFont="1" applyFill="1" applyBorder="1" applyAlignment="1">
      <alignment horizontal="left"/>
    </xf>
    <xf numFmtId="0" fontId="5" fillId="0" borderId="0" xfId="1" applyFont="1" applyFill="1" applyBorder="1" applyAlignment="1">
      <alignment vertical="center"/>
    </xf>
    <xf numFmtId="0" fontId="7" fillId="2" borderId="0" xfId="3" applyBorder="1" applyAlignment="1">
      <alignment horizontal="left" vertical="top" wrapText="1"/>
    </xf>
    <xf numFmtId="0" fontId="13" fillId="2" borderId="0" xfId="4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64" fontId="0" fillId="0" borderId="0" xfId="5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NumberFormat="1" applyFont="1" applyAlignment="1">
      <alignment horizontal="center"/>
    </xf>
    <xf numFmtId="0" fontId="2" fillId="0" borderId="7" xfId="0" applyFont="1" applyFill="1" applyBorder="1" applyAlignment="1">
      <alignment horizontal="right"/>
    </xf>
    <xf numFmtId="164" fontId="0" fillId="0" borderId="0" xfId="5" applyNumberFormat="1" applyFont="1"/>
    <xf numFmtId="0" fontId="12" fillId="4" borderId="5" xfId="1" applyFont="1" applyFill="1" applyBorder="1" applyAlignment="1">
      <alignment vertical="center"/>
    </xf>
    <xf numFmtId="1" fontId="0" fillId="6" borderId="8" xfId="0" applyNumberFormat="1" applyFont="1" applyFill="1" applyBorder="1" applyAlignment="1">
      <alignment horizontal="center"/>
    </xf>
    <xf numFmtId="1" fontId="0" fillId="6" borderId="8" xfId="0" applyNumberFormat="1" applyFont="1" applyFill="1" applyBorder="1" applyAlignment="1">
      <alignment horizontal="left"/>
    </xf>
    <xf numFmtId="0" fontId="3" fillId="8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49" fontId="0" fillId="10" borderId="11" xfId="0" applyNumberFormat="1" applyFont="1" applyFill="1" applyBorder="1"/>
    <xf numFmtId="1" fontId="0" fillId="10" borderId="12" xfId="0" applyNumberFormat="1" applyFont="1" applyFill="1" applyBorder="1" applyAlignment="1">
      <alignment horizontal="center" vertical="center"/>
    </xf>
    <xf numFmtId="164" fontId="0" fillId="10" borderId="13" xfId="5" applyNumberFormat="1" applyFont="1" applyFill="1" applyBorder="1" applyAlignment="1">
      <alignment horizontal="center"/>
    </xf>
    <xf numFmtId="164" fontId="0" fillId="10" borderId="14" xfId="5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/>
    <xf numFmtId="0" fontId="0" fillId="0" borderId="0" xfId="0" applyAlignment="1"/>
    <xf numFmtId="0" fontId="0" fillId="0" borderId="0" xfId="5" applyNumberFormat="1" applyFont="1" applyAlignment="1">
      <alignment horizontal="center"/>
    </xf>
    <xf numFmtId="0" fontId="15" fillId="5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 wrapText="1"/>
    </xf>
    <xf numFmtId="49" fontId="0" fillId="0" borderId="15" xfId="0" applyNumberFormat="1" applyFont="1" applyFill="1" applyBorder="1"/>
    <xf numFmtId="14" fontId="0" fillId="0" borderId="15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left"/>
    </xf>
    <xf numFmtId="164" fontId="0" fillId="0" borderId="15" xfId="5" applyNumberFormat="1" applyFont="1" applyFill="1" applyBorder="1" applyAlignment="1">
      <alignment horizontal="center"/>
    </xf>
    <xf numFmtId="14" fontId="0" fillId="6" borderId="8" xfId="0" applyNumberFormat="1" applyFont="1" applyFill="1" applyBorder="1" applyAlignment="1">
      <alignment horizontal="center"/>
    </xf>
    <xf numFmtId="165" fontId="0" fillId="6" borderId="8" xfId="5" applyNumberFormat="1" applyFont="1" applyFill="1" applyBorder="1" applyAlignment="1">
      <alignment horizontal="center"/>
    </xf>
    <xf numFmtId="0" fontId="0" fillId="0" borderId="0" xfId="5" applyNumberFormat="1" applyFont="1"/>
    <xf numFmtId="0" fontId="0" fillId="0" borderId="0" xfId="0" applyNumberFormat="1"/>
    <xf numFmtId="1" fontId="0" fillId="6" borderId="8" xfId="0" applyNumberFormat="1" applyFont="1" applyFill="1" applyBorder="1" applyAlignment="1"/>
    <xf numFmtId="0" fontId="0" fillId="6" borderId="8" xfId="0" applyFont="1" applyFill="1" applyBorder="1" applyAlignment="1">
      <alignment horizontal="center"/>
    </xf>
    <xf numFmtId="0" fontId="0" fillId="6" borderId="16" xfId="0" applyFont="1" applyFill="1" applyBorder="1"/>
    <xf numFmtId="0" fontId="0" fillId="6" borderId="8" xfId="0" applyFont="1" applyFill="1" applyBorder="1"/>
    <xf numFmtId="164" fontId="0" fillId="6" borderId="17" xfId="5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4" fontId="14" fillId="0" borderId="15" xfId="5" applyNumberFormat="1" applyFont="1" applyFill="1" applyBorder="1" applyAlignment="1">
      <alignment horizontal="center"/>
    </xf>
    <xf numFmtId="0" fontId="14" fillId="0" borderId="15" xfId="5" applyNumberFormat="1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49" fontId="0" fillId="6" borderId="18" xfId="0" applyNumberFormat="1" applyFont="1" applyFill="1" applyBorder="1"/>
    <xf numFmtId="49" fontId="0" fillId="6" borderId="15" xfId="0" applyNumberFormat="1" applyFont="1" applyFill="1" applyBorder="1"/>
    <xf numFmtId="14" fontId="0" fillId="6" borderId="15" xfId="0" applyNumberFormat="1" applyFont="1" applyFill="1" applyBorder="1" applyAlignment="1">
      <alignment horizontal="center"/>
    </xf>
    <xf numFmtId="1" fontId="0" fillId="6" borderId="15" xfId="0" applyNumberFormat="1" applyFont="1" applyFill="1" applyBorder="1" applyAlignment="1">
      <alignment horizontal="center"/>
    </xf>
    <xf numFmtId="1" fontId="0" fillId="6" borderId="15" xfId="0" applyNumberFormat="1" applyFont="1" applyFill="1" applyBorder="1" applyAlignment="1"/>
    <xf numFmtId="164" fontId="0" fillId="6" borderId="19" xfId="5" applyNumberFormat="1" applyFont="1" applyFill="1" applyBorder="1" applyAlignment="1">
      <alignment horizontal="center"/>
    </xf>
    <xf numFmtId="49" fontId="0" fillId="0" borderId="18" xfId="0" applyNumberFormat="1" applyFont="1" applyBorder="1"/>
    <xf numFmtId="49" fontId="0" fillId="0" borderId="15" xfId="0" applyNumberFormat="1" applyFont="1" applyBorder="1"/>
    <xf numFmtId="14" fontId="0" fillId="0" borderId="15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15" xfId="0" applyNumberFormat="1" applyFont="1" applyBorder="1" applyAlignment="1"/>
    <xf numFmtId="164" fontId="0" fillId="0" borderId="19" xfId="5" applyNumberFormat="1" applyFont="1" applyBorder="1" applyAlignment="1">
      <alignment horizontal="center"/>
    </xf>
    <xf numFmtId="0" fontId="0" fillId="6" borderId="18" xfId="0" applyFont="1" applyFill="1" applyBorder="1"/>
    <xf numFmtId="0" fontId="0" fillId="6" borderId="15" xfId="0" applyFont="1" applyFill="1" applyBorder="1"/>
    <xf numFmtId="0" fontId="0" fillId="6" borderId="15" xfId="0" applyFont="1" applyFill="1" applyBorder="1" applyAlignment="1">
      <alignment horizontal="center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6" borderId="15" xfId="0" applyFont="1" applyFill="1" applyBorder="1" applyAlignment="1"/>
    <xf numFmtId="0" fontId="0" fillId="6" borderId="0" xfId="0" applyFont="1" applyFill="1" applyBorder="1"/>
    <xf numFmtId="14" fontId="0" fillId="6" borderId="0" xfId="0" applyNumberFormat="1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1" fontId="0" fillId="6" borderId="0" xfId="0" applyNumberFormat="1" applyFont="1" applyFill="1" applyBorder="1" applyAlignment="1"/>
    <xf numFmtId="164" fontId="0" fillId="6" borderId="0" xfId="5" applyNumberFormat="1" applyFont="1" applyFill="1" applyBorder="1" applyAlignment="1">
      <alignment horizontal="center"/>
    </xf>
    <xf numFmtId="1" fontId="3" fillId="6" borderId="15" xfId="0" applyNumberFormat="1" applyFont="1" applyFill="1" applyBorder="1" applyAlignment="1"/>
    <xf numFmtId="1" fontId="3" fillId="0" borderId="15" xfId="0" applyNumberFormat="1" applyFont="1" applyBorder="1" applyAlignment="1"/>
    <xf numFmtId="1" fontId="3" fillId="6" borderId="0" xfId="0" applyNumberFormat="1" applyFont="1" applyFill="1" applyBorder="1" applyAlignment="1"/>
    <xf numFmtId="0" fontId="10" fillId="2" borderId="0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/>
    </xf>
    <xf numFmtId="0" fontId="15" fillId="5" borderId="8" xfId="0" applyFont="1" applyFill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 2" xfId="1"/>
    <cellStyle name="Project Header" xfId="2"/>
    <cellStyle name="Student Name" xfId="3"/>
    <cellStyle name="Submission" xfId="4"/>
  </cellStyles>
  <dxfs count="50">
    <dxf>
      <numFmt numFmtId="164" formatCode="_(&quot;$&quot;* #,##0_);_(&quot;$&quot;* \(#,##0\);_(&quot;$&quot;* &quot;-&quot;??_);_(@_)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7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border outline="0"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theme="7"/>
          <bgColor theme="7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  <alignment horizontal="center" vertical="bottom" textRotation="0" indent="0" justifyLastLine="0" shrinkToFit="0" readingOrder="0"/>
    </dxf>
    <dxf>
      <numFmt numFmtId="30" formatCode="@"/>
      <alignment horizontal="center" vertical="bottom" textRotation="0" indent="0" justifyLastLine="0" shrinkToFit="0" readingOrder="0"/>
    </dxf>
    <dxf>
      <numFmt numFmtId="166" formatCode="_(\$* #,##0_);_(\$* \(#,##0\);_(\$* &quot;-&quot;_);_(@_)"/>
      <alignment horizontal="center" vertical="bottom" textRotation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indent="0" justifyLastLine="0" shrinkToFit="0" readingOrder="0"/>
    </dxf>
    <dxf>
      <numFmt numFmtId="19" formatCode="m/d/yyyy"/>
      <alignment horizontal="center" vertical="bottom" textRotation="0" indent="0" justifyLastLine="0" shrinkToFit="0" readingOrder="0"/>
    </dxf>
    <dxf>
      <numFmt numFmtId="30" formatCode="@"/>
    </dxf>
    <dxf>
      <numFmt numFmtId="30" formatCode="@"/>
    </dxf>
    <dxf>
      <alignment horizontal="center"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8873" y="0"/>
          <a:ext cx="2578202" cy="409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G26" totalsRowShown="0" headerRowDxfId="48">
  <autoFilter ref="A1:G26"/>
  <tableColumns count="7">
    <tableColumn id="1" name="Article Title"/>
    <tableColumn id="2" name="Author"/>
    <tableColumn id="3" name="Publication Date" dataDxfId="47"/>
    <tableColumn id="4" name="Number of Words" dataDxfId="46"/>
    <tableColumn id="5" name="Article Type" dataDxfId="45"/>
    <tableColumn id="6" name="Sports Level" dataDxfId="44"/>
    <tableColumn id="7" name="Payment" dataDxfId="43">
      <calculatedColumnFormula>D2*1.2</calculatedColumnFormula>
    </tableColumn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4" name="CurrentArticles" displayName="CurrentArticles" ref="A1:I13" totalsRowShown="0" headerRowDxfId="39">
  <autoFilter ref="A1:I13">
    <filterColumn colId="8">
      <filters>
        <filter val="No"/>
      </filters>
    </filterColumn>
  </autoFilter>
  <sortState ref="A2:I13">
    <sortCondition descending="1" ref="G1"/>
  </sortState>
  <tableColumns count="9">
    <tableColumn id="1" name="Article Title" dataDxfId="38"/>
    <tableColumn id="9" name="Author" dataDxfId="37"/>
    <tableColumn id="2" name="Publication Date" dataDxfId="36"/>
    <tableColumn id="3" name="Number of Words" dataDxfId="35"/>
    <tableColumn id="4" name="Article Type" dataDxfId="34"/>
    <tableColumn id="5" name="Sports Level" dataDxfId="33"/>
    <tableColumn id="6" name="Payment" dataDxfId="32">
      <calculatedColumnFormula>CurrentArticles[[#This Row],[Number of Words]]*1.2</calculatedColumnFormula>
    </tableColumn>
    <tableColumn id="7" name="Approved?" dataDxfId="31"/>
    <tableColumn id="8" name="Published?" dataDxfId="30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id="6" name="ProposedArticles" displayName="ProposedArticles" ref="A1:H16" totalsRowCount="1" headerRowDxfId="27" tableBorderDxfId="26">
  <tableColumns count="8">
    <tableColumn id="1" name="Article Title" dataDxfId="25" totalsRowDxfId="24"/>
    <tableColumn id="2" name="Author" dataDxfId="23" totalsRowDxfId="22"/>
    <tableColumn id="3" name="Publication Date" dataDxfId="21" totalsRowDxfId="20"/>
    <tableColumn id="4" name="Number of Words" dataDxfId="19" totalsRowDxfId="18"/>
    <tableColumn id="5" name="Article Type" dataDxfId="17" totalsRowDxfId="16"/>
    <tableColumn id="6" name="Sports Level" dataDxfId="15" totalsRowDxfId="14"/>
    <tableColumn id="8" name="Payment" totalsRowFunction="sum" dataDxfId="13" totalsRowDxfId="12" dataCellStyle="Currency">
      <calculatedColumnFormula>'Proposed Articles'!$D2*1.2</calculatedColumnFormula>
    </tableColumn>
    <tableColumn id="7" name="Extra Art" totalsRowFunction="count" dataDxfId="11" totalsRowDxfId="10" dataCellStyle="Currency">
      <calculatedColumnFormula>AND(ProposedArticles[[#This Row],[Number of Words]]&gt;400,ProposedArticles[[#This Row],[Article Type]]="Feature")</calculatedColumnFormula>
    </tableColumn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J9:M14" totalsRowShown="0">
  <autoFilter ref="J9:M14"/>
  <tableColumns count="4">
    <tableColumn id="1" name="Article Type"/>
    <tableColumn id="2" name="Proposed" dataDxfId="9"/>
    <tableColumn id="3" name="Published" dataDxfId="8"/>
    <tableColumn id="4" name="Payment" dataDxfId="7" dataCellStyle="Currency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id="2" name="Lookup" displayName="Lookup" ref="A1:E37" totalsRowShown="0" headerRowDxfId="5">
  <autoFilter ref="A1:E37"/>
  <sortState ref="A2:E37">
    <sortCondition ref="E1:E37"/>
  </sortState>
  <tableColumns count="5">
    <tableColumn id="9" name="ID" dataDxfId="4"/>
    <tableColumn id="1" name="Article Title" dataDxfId="3"/>
    <tableColumn id="3" name="Article Type" dataDxfId="2"/>
    <tableColumn id="2" name="Publication Date" dataDxfId="1"/>
    <tableColumn id="6" name="Ad Amt" dataDxfId="0">
      <calculatedColumnFormula>'August Advertising'!$D3*2.5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Berlin">
  <a:themeElements>
    <a:clrScheme name="Berlin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>
      <selection activeCell="E1" sqref="E1"/>
    </sheetView>
  </sheetViews>
  <sheetFormatPr defaultColWidth="8.75" defaultRowHeight="12.5" x14ac:dyDescent="0.25"/>
  <cols>
    <col min="1" max="1" width="8.58203125" style="14" customWidth="1"/>
    <col min="2" max="2" width="80.58203125" style="14" customWidth="1"/>
    <col min="3" max="3" width="3.58203125" style="14" customWidth="1"/>
    <col min="4" max="16384" width="8.75" style="14"/>
  </cols>
  <sheetData>
    <row r="1" spans="1:3" ht="32.25" customHeight="1" x14ac:dyDescent="0.25">
      <c r="A1" s="25"/>
      <c r="B1" s="40" t="s">
        <v>133</v>
      </c>
      <c r="C1" s="26"/>
    </row>
    <row r="2" spans="1:3" ht="5.15" customHeight="1" x14ac:dyDescent="0.35">
      <c r="A2" s="27"/>
      <c r="B2"/>
      <c r="C2" s="13"/>
    </row>
    <row r="3" spans="1:3" s="15" customFormat="1" ht="36.5" x14ac:dyDescent="0.25">
      <c r="A3" s="12"/>
      <c r="B3" s="28" t="s">
        <v>16</v>
      </c>
      <c r="C3" s="16"/>
    </row>
    <row r="4" spans="1:3" ht="13.5" x14ac:dyDescent="0.25">
      <c r="A4" s="12"/>
      <c r="B4" s="29" t="s">
        <v>5</v>
      </c>
      <c r="C4" s="13"/>
    </row>
    <row r="5" spans="1:3" ht="15.75" customHeight="1" x14ac:dyDescent="0.25">
      <c r="A5" s="12"/>
      <c r="B5" s="12"/>
      <c r="C5" s="13"/>
    </row>
    <row r="6" spans="1:3" x14ac:dyDescent="0.25">
      <c r="A6" s="17" t="s">
        <v>2</v>
      </c>
      <c r="B6" s="18" t="s">
        <v>3</v>
      </c>
      <c r="C6" s="13"/>
    </row>
    <row r="7" spans="1:3" x14ac:dyDescent="0.25">
      <c r="A7" s="12"/>
      <c r="B7" s="12"/>
      <c r="C7" s="13"/>
    </row>
    <row r="8" spans="1:3" x14ac:dyDescent="0.25">
      <c r="A8" s="103" t="s">
        <v>4</v>
      </c>
      <c r="B8" s="103"/>
      <c r="C8" s="104"/>
    </row>
    <row r="9" spans="1:3" x14ac:dyDescent="0.25">
      <c r="A9" s="103"/>
      <c r="B9" s="103"/>
      <c r="C9" s="104"/>
    </row>
    <row r="10" spans="1:3" ht="13" thickBot="1" x14ac:dyDescent="0.3">
      <c r="A10" s="105"/>
      <c r="B10" s="105"/>
      <c r="C10" s="106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9128f637-dd50-4b77-a0aa-6d22ba9981ec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E9" sqref="E9"/>
    </sheetView>
  </sheetViews>
  <sheetFormatPr defaultRowHeight="14.5" x14ac:dyDescent="0.35"/>
  <cols>
    <col min="1" max="1" width="34.25" bestFit="1" customWidth="1"/>
    <col min="2" max="2" width="8.75" customWidth="1"/>
    <col min="3" max="3" width="17.25" style="2" customWidth="1"/>
    <col min="4" max="4" width="18" style="2" customWidth="1"/>
    <col min="5" max="6" width="13.58203125" style="2" customWidth="1"/>
    <col min="7" max="7" width="10.5" style="2" customWidth="1"/>
    <col min="8" max="8" width="11.58203125" customWidth="1"/>
  </cols>
  <sheetData>
    <row r="1" spans="1:10" ht="37.5" customHeight="1" x14ac:dyDescent="0.35">
      <c r="A1" s="32" t="s">
        <v>10</v>
      </c>
      <c r="B1" s="32" t="s">
        <v>25</v>
      </c>
      <c r="C1" s="33" t="s">
        <v>11</v>
      </c>
      <c r="D1" s="33" t="s">
        <v>12</v>
      </c>
      <c r="E1" s="33" t="s">
        <v>13</v>
      </c>
      <c r="F1" s="33" t="s">
        <v>14</v>
      </c>
      <c r="G1" s="33" t="s">
        <v>15</v>
      </c>
      <c r="H1" s="1"/>
      <c r="I1" s="1"/>
      <c r="J1" s="1"/>
    </row>
    <row r="2" spans="1:10" x14ac:dyDescent="0.35">
      <c r="A2" s="19" t="s">
        <v>36</v>
      </c>
      <c r="B2" s="19" t="s">
        <v>37</v>
      </c>
      <c r="C2" s="20">
        <v>44410</v>
      </c>
      <c r="D2" s="21">
        <v>322</v>
      </c>
      <c r="E2" s="50" t="s">
        <v>32</v>
      </c>
      <c r="F2" s="50" t="s">
        <v>29</v>
      </c>
      <c r="G2" s="22">
        <f>D2*1.2</f>
        <v>386.4</v>
      </c>
    </row>
    <row r="3" spans="1:10" x14ac:dyDescent="0.35">
      <c r="A3" s="19" t="s">
        <v>38</v>
      </c>
      <c r="B3" s="19" t="s">
        <v>39</v>
      </c>
      <c r="C3" s="20">
        <v>44413</v>
      </c>
      <c r="D3" s="21">
        <v>174</v>
      </c>
      <c r="E3" s="50" t="s">
        <v>33</v>
      </c>
      <c r="F3" s="50" t="s">
        <v>29</v>
      </c>
      <c r="G3" s="22">
        <f t="shared" ref="G3:G26" si="0">D3*1.2</f>
        <v>208.79999999999998</v>
      </c>
    </row>
    <row r="4" spans="1:10" x14ac:dyDescent="0.35">
      <c r="A4" s="19" t="s">
        <v>40</v>
      </c>
      <c r="B4" s="19" t="s">
        <v>41</v>
      </c>
      <c r="C4" s="20">
        <v>44415</v>
      </c>
      <c r="D4" s="21">
        <v>250</v>
      </c>
      <c r="E4" s="50" t="s">
        <v>35</v>
      </c>
      <c r="F4" s="50" t="s">
        <v>29</v>
      </c>
      <c r="G4" s="22">
        <f t="shared" si="0"/>
        <v>300</v>
      </c>
    </row>
    <row r="5" spans="1:10" x14ac:dyDescent="0.35">
      <c r="A5" s="19" t="s">
        <v>45</v>
      </c>
      <c r="B5" s="19" t="s">
        <v>43</v>
      </c>
      <c r="C5" s="20">
        <v>44416</v>
      </c>
      <c r="D5" s="21">
        <v>314</v>
      </c>
      <c r="E5" s="50" t="s">
        <v>33</v>
      </c>
      <c r="F5" s="50" t="s">
        <v>28</v>
      </c>
      <c r="G5" s="22">
        <f t="shared" si="0"/>
        <v>376.8</v>
      </c>
    </row>
    <row r="6" spans="1:10" x14ac:dyDescent="0.35">
      <c r="A6" s="19" t="s">
        <v>50</v>
      </c>
      <c r="B6" s="19" t="s">
        <v>51</v>
      </c>
      <c r="C6" s="20">
        <v>44418</v>
      </c>
      <c r="D6" s="21">
        <v>504</v>
      </c>
      <c r="E6" s="50" t="s">
        <v>34</v>
      </c>
      <c r="F6" s="50" t="s">
        <v>29</v>
      </c>
      <c r="G6" s="22">
        <f t="shared" si="0"/>
        <v>604.79999999999995</v>
      </c>
    </row>
    <row r="7" spans="1:10" x14ac:dyDescent="0.35">
      <c r="A7" s="19" t="s">
        <v>57</v>
      </c>
      <c r="B7" s="19" t="s">
        <v>58</v>
      </c>
      <c r="C7" s="20">
        <v>44418</v>
      </c>
      <c r="D7" s="21">
        <v>446</v>
      </c>
      <c r="E7" s="50" t="s">
        <v>23</v>
      </c>
      <c r="F7" s="50" t="s">
        <v>29</v>
      </c>
      <c r="G7" s="22">
        <f t="shared" si="0"/>
        <v>535.19999999999993</v>
      </c>
    </row>
    <row r="8" spans="1:10" x14ac:dyDescent="0.35">
      <c r="A8" s="19" t="s">
        <v>46</v>
      </c>
      <c r="B8" s="19" t="s">
        <v>43</v>
      </c>
      <c r="C8" s="20">
        <v>44419</v>
      </c>
      <c r="D8" s="21">
        <v>482</v>
      </c>
      <c r="E8" s="50" t="s">
        <v>33</v>
      </c>
      <c r="F8" s="50" t="s">
        <v>29</v>
      </c>
      <c r="G8" s="22">
        <f t="shared" si="0"/>
        <v>578.4</v>
      </c>
    </row>
    <row r="9" spans="1:10" x14ac:dyDescent="0.35">
      <c r="A9" s="19" t="s">
        <v>64</v>
      </c>
      <c r="B9" s="19" t="s">
        <v>39</v>
      </c>
      <c r="C9" s="20">
        <v>44420</v>
      </c>
      <c r="D9" s="21">
        <v>181</v>
      </c>
      <c r="E9" s="50" t="s">
        <v>32</v>
      </c>
      <c r="F9" s="50" t="s">
        <v>31</v>
      </c>
      <c r="G9" s="22">
        <f t="shared" si="0"/>
        <v>217.2</v>
      </c>
    </row>
    <row r="10" spans="1:10" x14ac:dyDescent="0.35">
      <c r="A10" s="19" t="s">
        <v>52</v>
      </c>
      <c r="B10" s="19" t="s">
        <v>51</v>
      </c>
      <c r="C10" s="20">
        <v>44420</v>
      </c>
      <c r="D10" s="21">
        <v>512</v>
      </c>
      <c r="E10" s="50" t="s">
        <v>34</v>
      </c>
      <c r="F10" s="50" t="s">
        <v>29</v>
      </c>
      <c r="G10" s="22">
        <f t="shared" si="0"/>
        <v>614.4</v>
      </c>
    </row>
    <row r="11" spans="1:10" x14ac:dyDescent="0.35">
      <c r="A11" s="19" t="s">
        <v>53</v>
      </c>
      <c r="B11" s="19" t="s">
        <v>51</v>
      </c>
      <c r="C11" s="20">
        <v>44421</v>
      </c>
      <c r="D11" s="21">
        <v>524</v>
      </c>
      <c r="E11" s="50" t="s">
        <v>34</v>
      </c>
      <c r="F11" s="50" t="s">
        <v>29</v>
      </c>
      <c r="G11" s="22">
        <f t="shared" si="0"/>
        <v>628.79999999999995</v>
      </c>
    </row>
    <row r="12" spans="1:10" x14ac:dyDescent="0.35">
      <c r="A12" s="19" t="s">
        <v>59</v>
      </c>
      <c r="B12" s="19" t="s">
        <v>55</v>
      </c>
      <c r="C12" s="4">
        <v>44422</v>
      </c>
      <c r="D12" s="2">
        <v>487</v>
      </c>
      <c r="E12" s="51" t="s">
        <v>33</v>
      </c>
      <c r="F12" s="51" t="s">
        <v>29</v>
      </c>
      <c r="G12" s="22">
        <f t="shared" si="0"/>
        <v>584.4</v>
      </c>
    </row>
    <row r="13" spans="1:10" x14ac:dyDescent="0.35">
      <c r="A13" s="19" t="s">
        <v>60</v>
      </c>
      <c r="B13" s="19" t="s">
        <v>58</v>
      </c>
      <c r="C13" s="4">
        <v>44423</v>
      </c>
      <c r="D13" s="2">
        <v>359</v>
      </c>
      <c r="E13" s="50" t="s">
        <v>33</v>
      </c>
      <c r="F13" s="50" t="s">
        <v>29</v>
      </c>
      <c r="G13" s="22">
        <f t="shared" si="0"/>
        <v>430.8</v>
      </c>
    </row>
    <row r="14" spans="1:10" x14ac:dyDescent="0.35">
      <c r="A14" t="s">
        <v>56</v>
      </c>
      <c r="B14" t="s">
        <v>51</v>
      </c>
      <c r="C14" s="4">
        <v>44424</v>
      </c>
      <c r="D14" s="2">
        <v>397</v>
      </c>
      <c r="E14" s="50" t="s">
        <v>32</v>
      </c>
      <c r="F14" s="50" t="s">
        <v>29</v>
      </c>
      <c r="G14" s="22">
        <f t="shared" si="0"/>
        <v>476.4</v>
      </c>
    </row>
    <row r="15" spans="1:10" x14ac:dyDescent="0.35">
      <c r="A15" t="s">
        <v>48</v>
      </c>
      <c r="B15" t="s">
        <v>43</v>
      </c>
      <c r="C15" s="4">
        <v>44425</v>
      </c>
      <c r="D15" s="2">
        <v>562</v>
      </c>
      <c r="E15" s="50" t="s">
        <v>35</v>
      </c>
      <c r="F15" s="50" t="s">
        <v>29</v>
      </c>
      <c r="G15" s="22">
        <f t="shared" si="0"/>
        <v>674.4</v>
      </c>
    </row>
    <row r="16" spans="1:10" x14ac:dyDescent="0.35">
      <c r="A16" t="s">
        <v>61</v>
      </c>
      <c r="B16" t="s">
        <v>62</v>
      </c>
      <c r="C16" s="4">
        <v>44426</v>
      </c>
      <c r="D16" s="2">
        <v>602</v>
      </c>
      <c r="E16" s="50" t="s">
        <v>34</v>
      </c>
      <c r="F16" s="50" t="s">
        <v>28</v>
      </c>
      <c r="G16" s="22">
        <f t="shared" si="0"/>
        <v>722.4</v>
      </c>
    </row>
    <row r="17" spans="1:7" x14ac:dyDescent="0.35">
      <c r="A17" t="s">
        <v>54</v>
      </c>
      <c r="B17" t="s">
        <v>55</v>
      </c>
      <c r="C17" s="4">
        <v>44427</v>
      </c>
      <c r="D17" s="2">
        <v>434</v>
      </c>
      <c r="E17" s="50" t="s">
        <v>33</v>
      </c>
      <c r="F17" s="50" t="s">
        <v>28</v>
      </c>
      <c r="G17" s="22">
        <f t="shared" si="0"/>
        <v>520.79999999999995</v>
      </c>
    </row>
    <row r="18" spans="1:7" x14ac:dyDescent="0.35">
      <c r="A18" t="s">
        <v>63</v>
      </c>
      <c r="B18" t="s">
        <v>41</v>
      </c>
      <c r="C18" s="4">
        <v>44428</v>
      </c>
      <c r="D18" s="2">
        <v>227</v>
      </c>
      <c r="E18" s="50" t="s">
        <v>32</v>
      </c>
      <c r="F18" s="50" t="s">
        <v>31</v>
      </c>
      <c r="G18" s="22">
        <f t="shared" si="0"/>
        <v>272.39999999999998</v>
      </c>
    </row>
    <row r="19" spans="1:7" x14ac:dyDescent="0.35">
      <c r="A19" t="s">
        <v>49</v>
      </c>
      <c r="B19" t="s">
        <v>43</v>
      </c>
      <c r="C19" s="4">
        <v>44429</v>
      </c>
      <c r="D19" s="2">
        <v>382</v>
      </c>
      <c r="E19" s="50" t="s">
        <v>32</v>
      </c>
      <c r="F19" s="50" t="s">
        <v>28</v>
      </c>
      <c r="G19" s="22">
        <f t="shared" si="0"/>
        <v>458.4</v>
      </c>
    </row>
    <row r="20" spans="1:7" x14ac:dyDescent="0.35">
      <c r="A20" s="19" t="s">
        <v>44</v>
      </c>
      <c r="B20" s="19" t="s">
        <v>37</v>
      </c>
      <c r="C20" s="20">
        <v>44430</v>
      </c>
      <c r="D20" s="21">
        <v>280</v>
      </c>
      <c r="E20" s="50" t="s">
        <v>23</v>
      </c>
      <c r="F20" s="50" t="s">
        <v>30</v>
      </c>
      <c r="G20" s="22">
        <f t="shared" si="0"/>
        <v>336</v>
      </c>
    </row>
    <row r="21" spans="1:7" x14ac:dyDescent="0.35">
      <c r="A21" s="19" t="s">
        <v>42</v>
      </c>
      <c r="B21" s="19" t="s">
        <v>43</v>
      </c>
      <c r="C21" s="20">
        <v>44432</v>
      </c>
      <c r="D21" s="21">
        <v>420</v>
      </c>
      <c r="E21" s="50" t="s">
        <v>34</v>
      </c>
      <c r="F21" s="50" t="s">
        <v>29</v>
      </c>
      <c r="G21" s="22">
        <f t="shared" si="0"/>
        <v>504</v>
      </c>
    </row>
    <row r="22" spans="1:7" x14ac:dyDescent="0.35">
      <c r="A22" t="s">
        <v>47</v>
      </c>
      <c r="B22" t="s">
        <v>41</v>
      </c>
      <c r="C22" s="4">
        <v>44433</v>
      </c>
      <c r="D22" s="2">
        <v>388</v>
      </c>
      <c r="E22" s="50" t="s">
        <v>33</v>
      </c>
      <c r="F22" s="50" t="s">
        <v>29</v>
      </c>
      <c r="G22" s="22">
        <f t="shared" si="0"/>
        <v>465.59999999999997</v>
      </c>
    </row>
    <row r="23" spans="1:7" x14ac:dyDescent="0.35">
      <c r="A23" t="s">
        <v>65</v>
      </c>
      <c r="B23" t="s">
        <v>62</v>
      </c>
      <c r="C23" s="4">
        <v>44435</v>
      </c>
      <c r="D23" s="2">
        <v>230</v>
      </c>
      <c r="E23" s="50" t="s">
        <v>32</v>
      </c>
      <c r="F23" s="50" t="s">
        <v>30</v>
      </c>
      <c r="G23" s="22">
        <f t="shared" si="0"/>
        <v>276</v>
      </c>
    </row>
    <row r="24" spans="1:7" x14ac:dyDescent="0.35">
      <c r="A24" t="s">
        <v>66</v>
      </c>
      <c r="B24" t="s">
        <v>41</v>
      </c>
      <c r="C24" s="4">
        <v>44436</v>
      </c>
      <c r="D24" s="2">
        <v>256</v>
      </c>
      <c r="E24" s="50" t="s">
        <v>34</v>
      </c>
      <c r="F24" s="50" t="s">
        <v>29</v>
      </c>
      <c r="G24" s="22">
        <f t="shared" si="0"/>
        <v>307.2</v>
      </c>
    </row>
    <row r="25" spans="1:7" x14ac:dyDescent="0.35">
      <c r="A25" t="s">
        <v>67</v>
      </c>
      <c r="B25" t="s">
        <v>43</v>
      </c>
      <c r="C25" s="4">
        <v>44438</v>
      </c>
      <c r="D25" s="2">
        <v>314</v>
      </c>
      <c r="E25" s="50" t="s">
        <v>23</v>
      </c>
      <c r="F25" s="50" t="s">
        <v>28</v>
      </c>
      <c r="G25" s="22">
        <f t="shared" si="0"/>
        <v>376.8</v>
      </c>
    </row>
    <row r="26" spans="1:7" x14ac:dyDescent="0.35">
      <c r="A26" t="s">
        <v>68</v>
      </c>
      <c r="B26" t="s">
        <v>55</v>
      </c>
      <c r="C26" s="4">
        <v>44439</v>
      </c>
      <c r="D26" s="2">
        <v>477</v>
      </c>
      <c r="E26" s="50" t="s">
        <v>35</v>
      </c>
      <c r="F26" s="50" t="s">
        <v>28</v>
      </c>
      <c r="G26" s="22">
        <f t="shared" si="0"/>
        <v>572.4</v>
      </c>
    </row>
  </sheetData>
  <sortState ref="A2:G26">
    <sortCondition ref="C2"/>
  </sortState>
  <conditionalFormatting sqref="A1:B1">
    <cfRule type="duplicateValues" dxfId="49" priority="1"/>
  </conditionalFormatting>
  <dataValidations count="1">
    <dataValidation allowBlank="1" error="pavI8MeUFtEyxX2I4tky9128f637-dd50-4b77-a0aa-6d22ba9981ec" sqref="A1:J26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2"/>
  <sheetViews>
    <sheetView topLeftCell="A3" zoomScaleNormal="100" workbookViewId="0">
      <selection activeCell="C33" sqref="C33"/>
    </sheetView>
  </sheetViews>
  <sheetFormatPr defaultRowHeight="14.5" x14ac:dyDescent="0.35"/>
  <cols>
    <col min="1" max="1" width="29.25" bestFit="1" customWidth="1"/>
    <col min="2" max="2" width="11.08203125" bestFit="1" customWidth="1"/>
    <col min="3" max="3" width="14.58203125" style="2" customWidth="1"/>
    <col min="4" max="4" width="11.83203125" style="2" customWidth="1"/>
    <col min="5" max="6" width="16" style="2" bestFit="1" customWidth="1"/>
    <col min="7" max="7" width="12.83203125" style="2" bestFit="1" customWidth="1"/>
    <col min="8" max="8" width="13.83203125" style="2" customWidth="1"/>
    <col min="9" max="9" width="15.5" style="2" bestFit="1" customWidth="1"/>
    <col min="10" max="10" width="11.58203125" customWidth="1"/>
  </cols>
  <sheetData>
    <row r="1" spans="1:11" ht="31.5" customHeight="1" x14ac:dyDescent="0.35">
      <c r="A1" s="30" t="s">
        <v>10</v>
      </c>
      <c r="B1" s="30" t="s">
        <v>25</v>
      </c>
      <c r="C1" s="31" t="s">
        <v>11</v>
      </c>
      <c r="D1" s="31" t="s">
        <v>12</v>
      </c>
      <c r="E1" s="31" t="s">
        <v>13</v>
      </c>
      <c r="F1" s="31" t="s">
        <v>14</v>
      </c>
      <c r="G1" s="31" t="s">
        <v>15</v>
      </c>
      <c r="H1" s="31" t="s">
        <v>6</v>
      </c>
      <c r="I1" s="31" t="s">
        <v>81</v>
      </c>
      <c r="J1" s="1"/>
      <c r="K1" s="1"/>
    </row>
    <row r="2" spans="1:11" x14ac:dyDescent="0.35">
      <c r="A2" s="3" t="s">
        <v>76</v>
      </c>
      <c r="B2" s="3" t="s">
        <v>41</v>
      </c>
      <c r="C2" s="4">
        <v>44444</v>
      </c>
      <c r="D2" s="5">
        <v>526</v>
      </c>
      <c r="E2" s="34" t="s">
        <v>23</v>
      </c>
      <c r="F2" s="34" t="s">
        <v>29</v>
      </c>
      <c r="G2" s="6">
        <f>CurrentArticles[[#This Row],[Number of Words]]*1.2</f>
        <v>631.19999999999993</v>
      </c>
      <c r="H2" s="7" t="s">
        <v>1</v>
      </c>
      <c r="I2" s="7" t="s">
        <v>1</v>
      </c>
    </row>
    <row r="3" spans="1:11" x14ac:dyDescent="0.35">
      <c r="A3" s="3" t="s">
        <v>71</v>
      </c>
      <c r="B3" s="3" t="s">
        <v>51</v>
      </c>
      <c r="C3" s="4">
        <v>44441</v>
      </c>
      <c r="D3" s="5">
        <v>522</v>
      </c>
      <c r="E3" s="34" t="s">
        <v>23</v>
      </c>
      <c r="F3" s="34" t="s">
        <v>29</v>
      </c>
      <c r="G3" s="6">
        <f>CurrentArticles[[#This Row],[Number of Words]]*1.2</f>
        <v>626.4</v>
      </c>
      <c r="H3" s="7" t="s">
        <v>0</v>
      </c>
      <c r="I3" s="7" t="s">
        <v>1</v>
      </c>
    </row>
    <row r="4" spans="1:11" hidden="1" x14ac:dyDescent="0.35">
      <c r="A4" s="3" t="s">
        <v>70</v>
      </c>
      <c r="B4" s="3" t="s">
        <v>41</v>
      </c>
      <c r="C4" s="4">
        <v>44441</v>
      </c>
      <c r="D4" s="5">
        <v>514</v>
      </c>
      <c r="E4" s="34" t="s">
        <v>33</v>
      </c>
      <c r="F4" s="34" t="s">
        <v>29</v>
      </c>
      <c r="G4" s="6">
        <f>CurrentArticles[[#This Row],[Number of Words]]*1.2</f>
        <v>616.79999999999995</v>
      </c>
      <c r="H4" s="7" t="s">
        <v>0</v>
      </c>
      <c r="I4" s="7" t="s">
        <v>0</v>
      </c>
    </row>
    <row r="5" spans="1:11" x14ac:dyDescent="0.35">
      <c r="A5" s="3" t="s">
        <v>77</v>
      </c>
      <c r="B5" s="3" t="s">
        <v>55</v>
      </c>
      <c r="C5" s="4">
        <v>44445</v>
      </c>
      <c r="D5" s="5">
        <v>490</v>
      </c>
      <c r="E5" s="34" t="s">
        <v>33</v>
      </c>
      <c r="F5" s="34" t="s">
        <v>28</v>
      </c>
      <c r="G5" s="6">
        <f>CurrentArticles[[#This Row],[Number of Words]]*1.2</f>
        <v>588</v>
      </c>
      <c r="H5" s="7" t="s">
        <v>0</v>
      </c>
      <c r="I5" s="7" t="s">
        <v>1</v>
      </c>
    </row>
    <row r="6" spans="1:11" x14ac:dyDescent="0.35">
      <c r="A6" s="3" t="s">
        <v>134</v>
      </c>
      <c r="B6" s="3" t="s">
        <v>62</v>
      </c>
      <c r="C6" s="4">
        <v>44449</v>
      </c>
      <c r="D6" s="5">
        <v>482</v>
      </c>
      <c r="E6" s="34" t="s">
        <v>32</v>
      </c>
      <c r="F6" s="34" t="s">
        <v>28</v>
      </c>
      <c r="G6" s="69">
        <f>CurrentArticles[[#This Row],[Number of Words]]*1.2</f>
        <v>578.4</v>
      </c>
      <c r="H6" s="7" t="s">
        <v>0</v>
      </c>
      <c r="I6" s="7" t="s">
        <v>1</v>
      </c>
    </row>
    <row r="7" spans="1:11" x14ac:dyDescent="0.35">
      <c r="A7" s="3" t="s">
        <v>69</v>
      </c>
      <c r="B7" s="3" t="s">
        <v>62</v>
      </c>
      <c r="C7" s="4">
        <v>44440</v>
      </c>
      <c r="D7" s="5">
        <v>420</v>
      </c>
      <c r="E7" s="34" t="s">
        <v>32</v>
      </c>
      <c r="F7" s="34" t="s">
        <v>28</v>
      </c>
      <c r="G7" s="6">
        <f>CurrentArticles[[#This Row],[Number of Words]]*1.2</f>
        <v>504</v>
      </c>
      <c r="H7" s="7" t="s">
        <v>1</v>
      </c>
      <c r="I7" s="7" t="s">
        <v>1</v>
      </c>
    </row>
    <row r="8" spans="1:11" hidden="1" x14ac:dyDescent="0.35">
      <c r="A8" s="3" t="s">
        <v>80</v>
      </c>
      <c r="B8" s="3" t="s">
        <v>51</v>
      </c>
      <c r="C8" s="4">
        <v>44448</v>
      </c>
      <c r="D8" s="5">
        <v>401</v>
      </c>
      <c r="E8" s="34" t="s">
        <v>33</v>
      </c>
      <c r="F8" s="34" t="s">
        <v>29</v>
      </c>
      <c r="G8" s="6">
        <f>CurrentArticles[[#This Row],[Number of Words]]*1.2</f>
        <v>481.2</v>
      </c>
      <c r="H8" s="7" t="s">
        <v>0</v>
      </c>
      <c r="I8" s="7" t="s">
        <v>0</v>
      </c>
    </row>
    <row r="9" spans="1:11" hidden="1" x14ac:dyDescent="0.35">
      <c r="A9" s="3" t="s">
        <v>78</v>
      </c>
      <c r="B9" s="3" t="s">
        <v>37</v>
      </c>
      <c r="C9" s="4">
        <v>44446</v>
      </c>
      <c r="D9" s="5">
        <v>366</v>
      </c>
      <c r="E9" s="34" t="s">
        <v>34</v>
      </c>
      <c r="F9" s="34" t="s">
        <v>29</v>
      </c>
      <c r="G9" s="6">
        <f>CurrentArticles[[#This Row],[Number of Words]]*1.2</f>
        <v>439.2</v>
      </c>
      <c r="H9" s="7" t="s">
        <v>0</v>
      </c>
      <c r="I9" s="7" t="s">
        <v>0</v>
      </c>
    </row>
    <row r="10" spans="1:11" x14ac:dyDescent="0.35">
      <c r="A10" s="3" t="s">
        <v>72</v>
      </c>
      <c r="B10" s="3" t="s">
        <v>37</v>
      </c>
      <c r="C10" s="4">
        <v>44442</v>
      </c>
      <c r="D10" s="5">
        <v>360</v>
      </c>
      <c r="E10" s="34" t="s">
        <v>32</v>
      </c>
      <c r="F10" s="34" t="s">
        <v>73</v>
      </c>
      <c r="G10" s="6">
        <f>CurrentArticles[[#This Row],[Number of Words]]*1.2</f>
        <v>432</v>
      </c>
      <c r="H10" s="7" t="s">
        <v>1</v>
      </c>
      <c r="I10" s="7" t="s">
        <v>1</v>
      </c>
    </row>
    <row r="11" spans="1:11" hidden="1" x14ac:dyDescent="0.35">
      <c r="A11" s="3" t="s">
        <v>75</v>
      </c>
      <c r="B11" s="3" t="s">
        <v>62</v>
      </c>
      <c r="C11" s="4">
        <v>44443</v>
      </c>
      <c r="D11" s="5">
        <v>358</v>
      </c>
      <c r="E11" s="34" t="s">
        <v>33</v>
      </c>
      <c r="F11" s="34" t="s">
        <v>28</v>
      </c>
      <c r="G11" s="6">
        <f>CurrentArticles[[#This Row],[Number of Words]]*1.2</f>
        <v>429.59999999999997</v>
      </c>
      <c r="H11" s="7" t="s">
        <v>0</v>
      </c>
      <c r="I11" s="7" t="s">
        <v>0</v>
      </c>
    </row>
    <row r="12" spans="1:11" hidden="1" x14ac:dyDescent="0.35">
      <c r="A12" s="3" t="s">
        <v>79</v>
      </c>
      <c r="B12" s="3" t="s">
        <v>58</v>
      </c>
      <c r="C12" s="4">
        <v>44447</v>
      </c>
      <c r="D12" s="5">
        <v>304</v>
      </c>
      <c r="E12" s="34" t="s">
        <v>34</v>
      </c>
      <c r="F12" s="34" t="s">
        <v>28</v>
      </c>
      <c r="G12" s="6">
        <f>CurrentArticles[[#This Row],[Number of Words]]*1.2</f>
        <v>364.8</v>
      </c>
      <c r="H12" s="7" t="s">
        <v>0</v>
      </c>
      <c r="I12" s="7" t="s">
        <v>0</v>
      </c>
    </row>
    <row r="13" spans="1:11" hidden="1" x14ac:dyDescent="0.35">
      <c r="A13" s="3" t="s">
        <v>74</v>
      </c>
      <c r="B13" s="3" t="s">
        <v>39</v>
      </c>
      <c r="C13" s="4">
        <v>44443</v>
      </c>
      <c r="D13" s="5">
        <v>259</v>
      </c>
      <c r="E13" s="34" t="s">
        <v>34</v>
      </c>
      <c r="F13" s="34" t="s">
        <v>31</v>
      </c>
      <c r="G13" s="6">
        <f>CurrentArticles[[#This Row],[Number of Words]]*1.2</f>
        <v>310.8</v>
      </c>
      <c r="H13" s="7" t="s">
        <v>0</v>
      </c>
      <c r="I13" s="7" t="s">
        <v>0</v>
      </c>
    </row>
    <row r="14" spans="1:11" x14ac:dyDescent="0.35">
      <c r="A14" s="3"/>
      <c r="B14" s="3"/>
      <c r="C14" s="4"/>
      <c r="D14" s="5"/>
      <c r="E14" s="34"/>
      <c r="F14" s="34"/>
      <c r="G14" s="6"/>
      <c r="H14" s="7"/>
      <c r="I14" s="7"/>
    </row>
    <row r="16" spans="1:11" ht="15" customHeight="1" x14ac:dyDescent="0.35">
      <c r="A16" s="107" t="s">
        <v>17</v>
      </c>
      <c r="B16" s="107"/>
      <c r="C16" s="107"/>
      <c r="D16" s="107"/>
      <c r="E16" s="107"/>
      <c r="F16" s="107"/>
      <c r="G16" s="107"/>
      <c r="H16" s="107"/>
      <c r="I16" s="107"/>
    </row>
    <row r="17" spans="1:9" ht="29" x14ac:dyDescent="0.35">
      <c r="A17" s="43" t="s">
        <v>10</v>
      </c>
      <c r="B17" s="43" t="s">
        <v>25</v>
      </c>
      <c r="C17" s="44" t="s">
        <v>11</v>
      </c>
      <c r="D17" s="44" t="s">
        <v>12</v>
      </c>
      <c r="E17" s="44" t="s">
        <v>13</v>
      </c>
      <c r="F17" s="44" t="s">
        <v>14</v>
      </c>
      <c r="G17" s="44" t="s">
        <v>15</v>
      </c>
      <c r="H17" s="44" t="s">
        <v>6</v>
      </c>
      <c r="I17" s="44" t="s">
        <v>81</v>
      </c>
    </row>
    <row r="18" spans="1:9" x14ac:dyDescent="0.35">
      <c r="I18" s="2" t="s">
        <v>0</v>
      </c>
    </row>
    <row r="19" spans="1:9" ht="30.75" customHeight="1" x14ac:dyDescent="0.35"/>
    <row r="20" spans="1:9" ht="29" x14ac:dyDescent="0.35">
      <c r="A20" s="43" t="s">
        <v>10</v>
      </c>
      <c r="B20" s="43" t="s">
        <v>25</v>
      </c>
      <c r="C20" s="44" t="s">
        <v>11</v>
      </c>
      <c r="D20" s="44" t="s">
        <v>12</v>
      </c>
      <c r="E20" s="44" t="s">
        <v>13</v>
      </c>
      <c r="F20" s="44" t="s">
        <v>14</v>
      </c>
      <c r="G20" s="44" t="s">
        <v>15</v>
      </c>
      <c r="H20" s="44" t="s">
        <v>6</v>
      </c>
      <c r="I20" s="44" t="s">
        <v>81</v>
      </c>
    </row>
    <row r="21" spans="1:9" hidden="1" x14ac:dyDescent="0.35">
      <c r="A21" s="3" t="s">
        <v>76</v>
      </c>
      <c r="B21" s="3" t="s">
        <v>41</v>
      </c>
      <c r="C21" s="4">
        <v>44444</v>
      </c>
      <c r="D21" s="5">
        <v>526</v>
      </c>
      <c r="E21" s="34" t="s">
        <v>23</v>
      </c>
      <c r="F21" s="34" t="s">
        <v>29</v>
      </c>
      <c r="G21" s="6">
        <v>631.19999999999993</v>
      </c>
      <c r="H21" s="7" t="s">
        <v>1</v>
      </c>
      <c r="I21" s="7" t="s">
        <v>1</v>
      </c>
    </row>
    <row r="22" spans="1:9" hidden="1" x14ac:dyDescent="0.35">
      <c r="A22" s="3" t="s">
        <v>71</v>
      </c>
      <c r="B22" s="3" t="s">
        <v>51</v>
      </c>
      <c r="C22" s="4">
        <v>44441</v>
      </c>
      <c r="D22" s="5">
        <v>522</v>
      </c>
      <c r="E22" s="34" t="s">
        <v>23</v>
      </c>
      <c r="F22" s="34" t="s">
        <v>29</v>
      </c>
      <c r="G22" s="6">
        <v>626.4</v>
      </c>
      <c r="H22" s="7" t="s">
        <v>0</v>
      </c>
      <c r="I22" s="7" t="s">
        <v>1</v>
      </c>
    </row>
    <row r="23" spans="1:9" x14ac:dyDescent="0.35">
      <c r="A23" s="3" t="s">
        <v>70</v>
      </c>
      <c r="B23" s="3" t="s">
        <v>41</v>
      </c>
      <c r="C23" s="4">
        <v>44441</v>
      </c>
      <c r="D23" s="5">
        <v>514</v>
      </c>
      <c r="E23" s="34" t="s">
        <v>33</v>
      </c>
      <c r="F23" s="34" t="s">
        <v>29</v>
      </c>
      <c r="G23" s="6">
        <v>616.79999999999995</v>
      </c>
      <c r="H23" s="7" t="s">
        <v>0</v>
      </c>
      <c r="I23" s="7" t="s">
        <v>0</v>
      </c>
    </row>
    <row r="24" spans="1:9" hidden="1" x14ac:dyDescent="0.35">
      <c r="A24" s="3" t="s">
        <v>77</v>
      </c>
      <c r="B24" s="3" t="s">
        <v>55</v>
      </c>
      <c r="C24" s="4">
        <v>44445</v>
      </c>
      <c r="D24" s="5">
        <v>490</v>
      </c>
      <c r="E24" s="34" t="s">
        <v>33</v>
      </c>
      <c r="F24" s="34" t="s">
        <v>28</v>
      </c>
      <c r="G24" s="6">
        <v>588</v>
      </c>
      <c r="H24" s="7" t="s">
        <v>0</v>
      </c>
      <c r="I24" s="7" t="s">
        <v>1</v>
      </c>
    </row>
    <row r="25" spans="1:9" hidden="1" x14ac:dyDescent="0.35">
      <c r="A25" s="3" t="s">
        <v>134</v>
      </c>
      <c r="B25" s="3" t="s">
        <v>62</v>
      </c>
      <c r="C25" s="4">
        <v>44449</v>
      </c>
      <c r="D25" s="5">
        <v>482</v>
      </c>
      <c r="E25" s="34" t="s">
        <v>32</v>
      </c>
      <c r="F25" s="34" t="s">
        <v>28</v>
      </c>
      <c r="G25" s="69">
        <v>578.4</v>
      </c>
      <c r="H25" s="7" t="s">
        <v>0</v>
      </c>
      <c r="I25" s="7" t="s">
        <v>1</v>
      </c>
    </row>
    <row r="26" spans="1:9" hidden="1" x14ac:dyDescent="0.35">
      <c r="A26" s="3" t="s">
        <v>69</v>
      </c>
      <c r="B26" s="3" t="s">
        <v>62</v>
      </c>
      <c r="C26" s="4">
        <v>44440</v>
      </c>
      <c r="D26" s="5">
        <v>420</v>
      </c>
      <c r="E26" s="34" t="s">
        <v>32</v>
      </c>
      <c r="F26" s="34" t="s">
        <v>28</v>
      </c>
      <c r="G26" s="6">
        <v>504</v>
      </c>
      <c r="H26" s="7" t="s">
        <v>1</v>
      </c>
      <c r="I26" s="7" t="s">
        <v>1</v>
      </c>
    </row>
    <row r="27" spans="1:9" x14ac:dyDescent="0.35">
      <c r="A27" s="3" t="s">
        <v>80</v>
      </c>
      <c r="B27" s="3" t="s">
        <v>51</v>
      </c>
      <c r="C27" s="4">
        <v>44448</v>
      </c>
      <c r="D27" s="5">
        <v>401</v>
      </c>
      <c r="E27" s="34" t="s">
        <v>33</v>
      </c>
      <c r="F27" s="34" t="s">
        <v>29</v>
      </c>
      <c r="G27" s="6">
        <v>481.2</v>
      </c>
      <c r="H27" s="7" t="s">
        <v>0</v>
      </c>
      <c r="I27" s="7" t="s">
        <v>0</v>
      </c>
    </row>
    <row r="28" spans="1:9" x14ac:dyDescent="0.35">
      <c r="A28" s="3" t="s">
        <v>78</v>
      </c>
      <c r="B28" s="3" t="s">
        <v>37</v>
      </c>
      <c r="C28" s="4">
        <v>44446</v>
      </c>
      <c r="D28" s="5">
        <v>366</v>
      </c>
      <c r="E28" s="34" t="s">
        <v>34</v>
      </c>
      <c r="F28" s="34" t="s">
        <v>29</v>
      </c>
      <c r="G28" s="6">
        <v>439.2</v>
      </c>
      <c r="H28" s="7" t="s">
        <v>0</v>
      </c>
      <c r="I28" s="7" t="s">
        <v>0</v>
      </c>
    </row>
    <row r="29" spans="1:9" hidden="1" x14ac:dyDescent="0.35">
      <c r="A29" s="3" t="s">
        <v>72</v>
      </c>
      <c r="B29" s="3" t="s">
        <v>37</v>
      </c>
      <c r="C29" s="4">
        <v>44442</v>
      </c>
      <c r="D29" s="5">
        <v>360</v>
      </c>
      <c r="E29" s="34" t="s">
        <v>32</v>
      </c>
      <c r="F29" s="34" t="s">
        <v>73</v>
      </c>
      <c r="G29" s="6">
        <v>432</v>
      </c>
      <c r="H29" s="7" t="s">
        <v>1</v>
      </c>
      <c r="I29" s="7" t="s">
        <v>1</v>
      </c>
    </row>
    <row r="30" spans="1:9" x14ac:dyDescent="0.35">
      <c r="A30" s="3" t="s">
        <v>75</v>
      </c>
      <c r="B30" s="3" t="s">
        <v>62</v>
      </c>
      <c r="C30" s="4">
        <v>44443</v>
      </c>
      <c r="D30" s="5">
        <v>358</v>
      </c>
      <c r="E30" s="34" t="s">
        <v>33</v>
      </c>
      <c r="F30" s="34" t="s">
        <v>28</v>
      </c>
      <c r="G30" s="6">
        <v>429.59999999999997</v>
      </c>
      <c r="H30" s="7" t="s">
        <v>0</v>
      </c>
      <c r="I30" s="7" t="s">
        <v>0</v>
      </c>
    </row>
    <row r="31" spans="1:9" x14ac:dyDescent="0.35">
      <c r="A31" s="3" t="s">
        <v>79</v>
      </c>
      <c r="B31" s="3" t="s">
        <v>58</v>
      </c>
      <c r="C31" s="4">
        <v>44447</v>
      </c>
      <c r="D31" s="5">
        <v>304</v>
      </c>
      <c r="E31" s="34" t="s">
        <v>34</v>
      </c>
      <c r="F31" s="34" t="s">
        <v>28</v>
      </c>
      <c r="G31" s="6">
        <v>364.8</v>
      </c>
      <c r="H31" s="7" t="s">
        <v>0</v>
      </c>
      <c r="I31" s="7" t="s">
        <v>0</v>
      </c>
    </row>
    <row r="32" spans="1:9" x14ac:dyDescent="0.35">
      <c r="A32" s="3" t="s">
        <v>74</v>
      </c>
      <c r="B32" s="3" t="s">
        <v>39</v>
      </c>
      <c r="C32" s="4">
        <v>44443</v>
      </c>
      <c r="D32" s="5">
        <v>259</v>
      </c>
      <c r="E32" s="34" t="s">
        <v>34</v>
      </c>
      <c r="F32" s="34" t="s">
        <v>31</v>
      </c>
      <c r="G32" s="6">
        <v>310.8</v>
      </c>
      <c r="H32" s="7" t="s">
        <v>0</v>
      </c>
      <c r="I32" s="7" t="s">
        <v>0</v>
      </c>
    </row>
  </sheetData>
  <autoFilter ref="A20:I32">
    <filterColumn colId="8">
      <filters>
        <filter val="Yes"/>
      </filters>
    </filterColumn>
  </autoFilter>
  <mergeCells count="1">
    <mergeCell ref="A16:I16"/>
  </mergeCells>
  <conditionalFormatting sqref="A1:B1">
    <cfRule type="duplicateValues" dxfId="42" priority="8"/>
  </conditionalFormatting>
  <conditionalFormatting sqref="A17:B17">
    <cfRule type="duplicateValues" dxfId="41" priority="7"/>
  </conditionalFormatting>
  <conditionalFormatting sqref="A20:B20">
    <cfRule type="duplicateValues" dxfId="40" priority="4"/>
  </conditionalFormatting>
  <dataValidations count="1">
    <dataValidation allowBlank="1" error="pavI8MeUFtEyxX2I4tky9128f637-dd50-4b77-a0aa-6d22ba9981ec" sqref="A1:K20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C2" zoomScaleNormal="100" workbookViewId="0">
      <selection activeCell="M18" sqref="M18"/>
    </sheetView>
  </sheetViews>
  <sheetFormatPr defaultRowHeight="14.5" x14ac:dyDescent="0.35"/>
  <cols>
    <col min="1" max="1" width="27" bestFit="1" customWidth="1"/>
    <col min="2" max="2" width="14" customWidth="1"/>
    <col min="3" max="3" width="17.25" style="2" customWidth="1"/>
    <col min="4" max="4" width="18" style="2" customWidth="1"/>
    <col min="5" max="5" width="15.5" style="2" customWidth="1"/>
    <col min="6" max="7" width="16.25" style="2" customWidth="1"/>
    <col min="8" max="8" width="11.5" style="2" customWidth="1"/>
    <col min="9" max="9" width="5.25" customWidth="1"/>
    <col min="10" max="10" width="14" customWidth="1"/>
    <col min="11" max="11" width="13.08203125" customWidth="1"/>
    <col min="12" max="12" width="13.58203125" customWidth="1"/>
    <col min="13" max="13" width="12.33203125" customWidth="1"/>
  </cols>
  <sheetData>
    <row r="1" spans="1:13" ht="31.5" customHeight="1" x14ac:dyDescent="0.35">
      <c r="A1" s="53" t="s">
        <v>10</v>
      </c>
      <c r="B1" s="53" t="s">
        <v>25</v>
      </c>
      <c r="C1" s="54" t="s">
        <v>11</v>
      </c>
      <c r="D1" s="54" t="s">
        <v>12</v>
      </c>
      <c r="E1" s="54" t="s">
        <v>13</v>
      </c>
      <c r="F1" s="54" t="s">
        <v>14</v>
      </c>
      <c r="G1" s="54" t="s">
        <v>15</v>
      </c>
      <c r="H1" s="54" t="s">
        <v>135</v>
      </c>
      <c r="I1" s="1"/>
      <c r="J1" s="45" t="s">
        <v>13</v>
      </c>
      <c r="K1" s="45" t="s">
        <v>7</v>
      </c>
      <c r="L1" s="45" t="s">
        <v>26</v>
      </c>
      <c r="M1" s="45" t="s">
        <v>27</v>
      </c>
    </row>
    <row r="2" spans="1:13" x14ac:dyDescent="0.35">
      <c r="A2" s="55" t="s">
        <v>84</v>
      </c>
      <c r="B2" s="55" t="s">
        <v>51</v>
      </c>
      <c r="C2" s="56">
        <v>44449</v>
      </c>
      <c r="D2" s="57">
        <v>504</v>
      </c>
      <c r="E2" s="58" t="s">
        <v>34</v>
      </c>
      <c r="F2" s="58" t="s">
        <v>28</v>
      </c>
      <c r="G2" s="59">
        <f>'Proposed Articles'!$D2*1.2</f>
        <v>604.79999999999995</v>
      </c>
      <c r="H2" s="59" t="b">
        <f>AND(ProposedArticles[[#This Row],[Number of Words]]&gt;400,ProposedArticles[[#This Row],[Article Type]]="Feature")</f>
        <v>1</v>
      </c>
      <c r="J2" s="46" t="s">
        <v>23</v>
      </c>
      <c r="K2" s="47">
        <f>COUNTIF(ProposedArticles[[#Headers],[#Data],[Article Type]],J2)</f>
        <v>4</v>
      </c>
      <c r="L2" s="49">
        <f>SUMIF(ProposedArticles[[#Headers],[#Data],[Article Type]],J2,ProposedArticles[[#Headers],[#Data],[Payment]])</f>
        <v>2361.6</v>
      </c>
      <c r="M2" s="48">
        <f>AVERAGEIF(ProposedArticles[[#Headers],[#Data],[Article Type]],J2,ProposedArticles[[#Headers],[#Data],[Payment]])</f>
        <v>590.4</v>
      </c>
    </row>
    <row r="3" spans="1:13" x14ac:dyDescent="0.35">
      <c r="A3" s="55" t="s">
        <v>83</v>
      </c>
      <c r="B3" s="55" t="s">
        <v>62</v>
      </c>
      <c r="C3" s="56">
        <v>44450</v>
      </c>
      <c r="D3" s="57">
        <v>459</v>
      </c>
      <c r="E3" s="58" t="s">
        <v>23</v>
      </c>
      <c r="F3" s="58" t="s">
        <v>28</v>
      </c>
      <c r="G3" s="59">
        <f>'Proposed Articles'!$D3*1.2</f>
        <v>550.79999999999995</v>
      </c>
      <c r="H3" s="59" t="b">
        <f>AND(ProposedArticles[[#This Row],[Number of Words]]&gt;400,ProposedArticles[[#This Row],[Article Type]]="Feature")</f>
        <v>0</v>
      </c>
      <c r="J3" s="46" t="s">
        <v>34</v>
      </c>
      <c r="K3" s="47">
        <f>COUNTIF(ProposedArticles[[#Headers],[#Data],[Article Type]],J3)</f>
        <v>3</v>
      </c>
      <c r="L3" s="49">
        <f>SUMIF(ProposedArticles[[#Headers],[#Data],[Article Type]],J3,ProposedArticles[[#Headers],[#Data],[Payment]])</f>
        <v>1600.7999999999997</v>
      </c>
      <c r="M3" s="48">
        <f>AVERAGEIF(ProposedArticles[[#Headers],[#Data],[Article Type]],J3,ProposedArticles[[#Headers],[#Data],[Payment]])</f>
        <v>533.59999999999991</v>
      </c>
    </row>
    <row r="4" spans="1:13" x14ac:dyDescent="0.35">
      <c r="A4" s="55" t="s">
        <v>94</v>
      </c>
      <c r="B4" s="55" t="s">
        <v>39</v>
      </c>
      <c r="C4" s="56">
        <v>44451</v>
      </c>
      <c r="D4" s="57">
        <v>510</v>
      </c>
      <c r="E4" s="58" t="s">
        <v>32</v>
      </c>
      <c r="F4" s="58" t="s">
        <v>31</v>
      </c>
      <c r="G4" s="59">
        <f>'Proposed Articles'!$D4*1.2</f>
        <v>612</v>
      </c>
      <c r="H4" s="59" t="b">
        <f>AND(ProposedArticles[[#This Row],[Number of Words]]&gt;400,ProposedArticles[[#This Row],[Article Type]]="Feature")</f>
        <v>0</v>
      </c>
      <c r="J4" s="46" t="s">
        <v>32</v>
      </c>
      <c r="K4" s="47">
        <f>COUNTIF(ProposedArticles[[#Headers],[#Data],[Article Type]],J4)</f>
        <v>3</v>
      </c>
      <c r="L4" s="49">
        <f>SUMIF(ProposedArticles[[#Headers],[#Data],[Article Type]],J4,ProposedArticles[[#Headers],[#Data],[Payment]])</f>
        <v>1652.4</v>
      </c>
      <c r="M4" s="48">
        <f>AVERAGEIF(ProposedArticles[[#Headers],[#Data],[Article Type]],J4,ProposedArticles[[#Headers],[#Data],[Payment]])</f>
        <v>550.80000000000007</v>
      </c>
    </row>
    <row r="5" spans="1:13" x14ac:dyDescent="0.35">
      <c r="A5" s="55" t="s">
        <v>85</v>
      </c>
      <c r="B5" s="55" t="s">
        <v>93</v>
      </c>
      <c r="C5" s="56">
        <v>44451</v>
      </c>
      <c r="D5" s="57">
        <v>522</v>
      </c>
      <c r="E5" s="58" t="s">
        <v>32</v>
      </c>
      <c r="F5" s="58" t="s">
        <v>29</v>
      </c>
      <c r="G5" s="59">
        <f>'Proposed Articles'!$D5*1.2</f>
        <v>626.4</v>
      </c>
      <c r="H5" s="59" t="b">
        <f>AND(ProposedArticles[[#This Row],[Number of Words]]&gt;400,ProposedArticles[[#This Row],[Article Type]]="Feature")</f>
        <v>0</v>
      </c>
      <c r="J5" s="46" t="s">
        <v>33</v>
      </c>
      <c r="K5" s="47">
        <f>COUNTIF(ProposedArticles[[#Headers],[#Data],[Article Type]],J5)</f>
        <v>2</v>
      </c>
      <c r="L5" s="49">
        <f>SUMIF(ProposedArticles[[#Headers],[#Data],[Article Type]],J5,ProposedArticles[[#Headers],[#Data],[Payment]])</f>
        <v>1232.4000000000001</v>
      </c>
      <c r="M5" s="48">
        <f>AVERAGEIF(ProposedArticles[[#Headers],[#Data],[Article Type]],J5,ProposedArticles[[#Headers],[#Data],[Payment]])</f>
        <v>616.20000000000005</v>
      </c>
    </row>
    <row r="6" spans="1:13" x14ac:dyDescent="0.35">
      <c r="A6" s="55" t="s">
        <v>82</v>
      </c>
      <c r="B6" s="55" t="s">
        <v>55</v>
      </c>
      <c r="C6" s="56">
        <v>44452</v>
      </c>
      <c r="D6" s="57">
        <v>584</v>
      </c>
      <c r="E6" s="58" t="s">
        <v>23</v>
      </c>
      <c r="F6" s="58" t="s">
        <v>29</v>
      </c>
      <c r="G6" s="59">
        <f>'Proposed Articles'!$D6*1.2</f>
        <v>700.8</v>
      </c>
      <c r="H6" s="59" t="b">
        <f>AND(ProposedArticles[[#This Row],[Number of Words]]&gt;400,ProposedArticles[[#This Row],[Article Type]]="Feature")</f>
        <v>0</v>
      </c>
      <c r="J6" s="46" t="s">
        <v>35</v>
      </c>
      <c r="K6" s="47">
        <f>COUNTIF(ProposedArticles[[#Headers],[#Data],[Article Type]],J6)</f>
        <v>2</v>
      </c>
      <c r="L6" s="49">
        <f>SUMIF(ProposedArticles[[#Headers],[#Data],[Article Type]],J6,ProposedArticles[[#Headers],[#Data],[Payment]])</f>
        <v>913.19999999999993</v>
      </c>
      <c r="M6" s="48">
        <f>AVERAGEIF(ProposedArticles[[#Headers],[#Data],[Article Type]],J6,ProposedArticles[[#Headers],[#Data],[Payment]])</f>
        <v>456.59999999999997</v>
      </c>
    </row>
    <row r="7" spans="1:13" x14ac:dyDescent="0.35">
      <c r="A7" s="55" t="s">
        <v>86</v>
      </c>
      <c r="B7" s="55" t="s">
        <v>37</v>
      </c>
      <c r="C7" s="56">
        <v>44453</v>
      </c>
      <c r="D7" s="57">
        <v>345</v>
      </c>
      <c r="E7" s="58" t="s">
        <v>32</v>
      </c>
      <c r="F7" s="58" t="s">
        <v>29</v>
      </c>
      <c r="G7" s="59">
        <f>'Proposed Articles'!$D7*1.2</f>
        <v>414</v>
      </c>
      <c r="H7" s="59" t="b">
        <f>AND(ProposedArticles[[#This Row],[Number of Words]]&gt;400,ProposedArticles[[#This Row],[Article Type]]="Feature")</f>
        <v>0</v>
      </c>
    </row>
    <row r="8" spans="1:13" x14ac:dyDescent="0.35">
      <c r="A8" s="55" t="s">
        <v>87</v>
      </c>
      <c r="B8" s="55" t="s">
        <v>41</v>
      </c>
      <c r="C8" s="56">
        <v>44454</v>
      </c>
      <c r="D8" s="57">
        <v>338</v>
      </c>
      <c r="E8" s="58" t="s">
        <v>35</v>
      </c>
      <c r="F8" s="58" t="s">
        <v>28</v>
      </c>
      <c r="G8" s="59">
        <f>'Proposed Articles'!$D8*1.2</f>
        <v>405.59999999999997</v>
      </c>
      <c r="H8" s="59" t="b">
        <f>AND(ProposedArticles[[#This Row],[Number of Words]]&gt;400,ProposedArticles[[#This Row],[Article Type]]="Feature")</f>
        <v>0</v>
      </c>
      <c r="J8" s="108" t="s">
        <v>132</v>
      </c>
      <c r="K8" s="108"/>
      <c r="L8" s="108"/>
      <c r="M8" s="108"/>
    </row>
    <row r="9" spans="1:13" x14ac:dyDescent="0.35">
      <c r="A9" s="55" t="s">
        <v>96</v>
      </c>
      <c r="B9" s="55" t="s">
        <v>93</v>
      </c>
      <c r="C9" s="56">
        <v>44454</v>
      </c>
      <c r="D9" s="57">
        <v>530</v>
      </c>
      <c r="E9" s="58" t="s">
        <v>33</v>
      </c>
      <c r="F9" s="58" t="s">
        <v>29</v>
      </c>
      <c r="G9" s="59">
        <f>'Proposed Articles'!$D9*1.2</f>
        <v>636</v>
      </c>
      <c r="H9" s="59" t="b">
        <f>AND(ProposedArticles[[#This Row],[Number of Words]]&gt;400,ProposedArticles[[#This Row],[Article Type]]="Feature")</f>
        <v>0</v>
      </c>
      <c r="J9" t="s">
        <v>13</v>
      </c>
      <c r="K9" s="2" t="s">
        <v>136</v>
      </c>
      <c r="L9" s="23" t="s">
        <v>137</v>
      </c>
      <c r="M9" s="39" t="s">
        <v>15</v>
      </c>
    </row>
    <row r="10" spans="1:13" x14ac:dyDescent="0.35">
      <c r="A10" s="55" t="s">
        <v>89</v>
      </c>
      <c r="B10" s="55" t="s">
        <v>51</v>
      </c>
      <c r="C10" s="56">
        <v>44455</v>
      </c>
      <c r="D10" s="57">
        <v>502</v>
      </c>
      <c r="E10" s="58" t="s">
        <v>23</v>
      </c>
      <c r="F10" s="58" t="s">
        <v>29</v>
      </c>
      <c r="G10" s="59">
        <f>'Proposed Articles'!$D10*1.2</f>
        <v>602.4</v>
      </c>
      <c r="H10" s="59" t="b">
        <f>AND(ProposedArticles[[#This Row],[Number of Words]]&gt;400,ProposedArticles[[#This Row],[Article Type]]="Feature")</f>
        <v>0</v>
      </c>
      <c r="J10" t="s">
        <v>23</v>
      </c>
      <c r="K10" s="2">
        <v>5</v>
      </c>
      <c r="L10" s="23">
        <v>3</v>
      </c>
      <c r="M10" s="39">
        <v>1998</v>
      </c>
    </row>
    <row r="11" spans="1:13" x14ac:dyDescent="0.35">
      <c r="A11" s="55" t="s">
        <v>95</v>
      </c>
      <c r="B11" s="55" t="s">
        <v>62</v>
      </c>
      <c r="C11" s="56">
        <v>44455</v>
      </c>
      <c r="D11" s="57">
        <v>423</v>
      </c>
      <c r="E11" s="58" t="s">
        <v>35</v>
      </c>
      <c r="F11" s="58" t="s">
        <v>28</v>
      </c>
      <c r="G11" s="59">
        <f>'Proposed Articles'!$D11*1.2</f>
        <v>507.59999999999997</v>
      </c>
      <c r="H11" s="59" t="b">
        <f>AND(ProposedArticles[[#This Row],[Number of Words]]&gt;400,ProposedArticles[[#This Row],[Article Type]]="Feature")</f>
        <v>0</v>
      </c>
      <c r="J11" t="s">
        <v>34</v>
      </c>
      <c r="K11" s="2">
        <v>5</v>
      </c>
      <c r="L11" s="23">
        <v>4</v>
      </c>
      <c r="M11" s="39">
        <v>2065</v>
      </c>
    </row>
    <row r="12" spans="1:13" x14ac:dyDescent="0.35">
      <c r="A12" s="55" t="s">
        <v>88</v>
      </c>
      <c r="B12" s="55" t="s">
        <v>55</v>
      </c>
      <c r="C12" s="56">
        <v>44456</v>
      </c>
      <c r="D12" s="57">
        <v>497</v>
      </c>
      <c r="E12" s="58" t="s">
        <v>33</v>
      </c>
      <c r="F12" s="58" t="s">
        <v>28</v>
      </c>
      <c r="G12" s="59">
        <f>'Proposed Articles'!$D12*1.2</f>
        <v>596.4</v>
      </c>
      <c r="H12" s="59" t="b">
        <f>AND(ProposedArticles[[#This Row],[Number of Words]]&gt;400,ProposedArticles[[#This Row],[Article Type]]="Feature")</f>
        <v>0</v>
      </c>
      <c r="J12" t="s">
        <v>32</v>
      </c>
      <c r="K12" s="2">
        <v>4</v>
      </c>
      <c r="L12" s="23">
        <v>3</v>
      </c>
      <c r="M12" s="39">
        <v>1603</v>
      </c>
    </row>
    <row r="13" spans="1:13" x14ac:dyDescent="0.35">
      <c r="A13" s="55" t="s">
        <v>90</v>
      </c>
      <c r="B13" s="55" t="s">
        <v>58</v>
      </c>
      <c r="C13" s="56">
        <v>44457</v>
      </c>
      <c r="D13" s="57">
        <v>384</v>
      </c>
      <c r="E13" s="58" t="s">
        <v>34</v>
      </c>
      <c r="F13" s="58" t="s">
        <v>29</v>
      </c>
      <c r="G13" s="59">
        <f>'Proposed Articles'!$D13*1.2</f>
        <v>460.79999999999995</v>
      </c>
      <c r="H13" s="59" t="b">
        <f>AND(ProposedArticles[[#This Row],[Number of Words]]&gt;400,ProposedArticles[[#This Row],[Article Type]]="Feature")</f>
        <v>0</v>
      </c>
      <c r="J13" t="s">
        <v>138</v>
      </c>
      <c r="K13" s="23">
        <v>3</v>
      </c>
      <c r="L13" s="52">
        <v>3</v>
      </c>
      <c r="M13" s="39">
        <v>1512</v>
      </c>
    </row>
    <row r="14" spans="1:13" x14ac:dyDescent="0.35">
      <c r="A14" s="55" t="s">
        <v>91</v>
      </c>
      <c r="B14" s="55" t="s">
        <v>43</v>
      </c>
      <c r="C14" s="56">
        <v>44458</v>
      </c>
      <c r="D14" s="57">
        <v>423</v>
      </c>
      <c r="E14" s="58" t="s">
        <v>23</v>
      </c>
      <c r="F14" s="58" t="s">
        <v>29</v>
      </c>
      <c r="G14" s="59">
        <f>'Proposed Articles'!$D14*1.2</f>
        <v>507.59999999999997</v>
      </c>
      <c r="H14" s="59" t="b">
        <f>AND(ProposedArticles[[#This Row],[Number of Words]]&gt;400,ProposedArticles[[#This Row],[Article Type]]="Feature")</f>
        <v>0</v>
      </c>
      <c r="J14" t="s">
        <v>35</v>
      </c>
      <c r="K14" s="2">
        <v>3</v>
      </c>
      <c r="L14" s="52">
        <v>2</v>
      </c>
      <c r="M14" s="39">
        <v>1004</v>
      </c>
    </row>
    <row r="15" spans="1:13" x14ac:dyDescent="0.35">
      <c r="A15" s="55" t="s">
        <v>92</v>
      </c>
      <c r="B15" s="55" t="s">
        <v>51</v>
      </c>
      <c r="C15" s="56">
        <v>44459</v>
      </c>
      <c r="D15" s="57">
        <v>446</v>
      </c>
      <c r="E15" s="58" t="s">
        <v>34</v>
      </c>
      <c r="F15" s="58" t="s">
        <v>29</v>
      </c>
      <c r="G15" s="59">
        <f>'Proposed Articles'!$D15*1.2</f>
        <v>535.19999999999993</v>
      </c>
      <c r="H15" s="59" t="b">
        <f>AND(ProposedArticles[[#This Row],[Number of Words]]&gt;400,ProposedArticles[[#This Row],[Article Type]]="Feature")</f>
        <v>1</v>
      </c>
      <c r="L15" s="62"/>
      <c r="M15" s="39"/>
    </row>
    <row r="16" spans="1:13" x14ac:dyDescent="0.35">
      <c r="A16" s="55"/>
      <c r="B16" s="55"/>
      <c r="C16" s="56"/>
      <c r="D16" s="57"/>
      <c r="E16" s="58"/>
      <c r="F16" s="58"/>
      <c r="G16" s="70">
        <f>SUBTOTAL(109,ProposedArticles[Payment])</f>
        <v>7760.4</v>
      </c>
      <c r="H16" s="71">
        <f>SUBTOTAL(103,ProposedArticles[Extra Art])</f>
        <v>14</v>
      </c>
      <c r="L16" s="62"/>
      <c r="M16" s="39"/>
    </row>
    <row r="17" spans="8:12" x14ac:dyDescent="0.35">
      <c r="L17" s="63"/>
    </row>
    <row r="18" spans="8:12" x14ac:dyDescent="0.35">
      <c r="L18" s="63"/>
    </row>
    <row r="19" spans="8:12" x14ac:dyDescent="0.35">
      <c r="H19"/>
      <c r="L19" s="63"/>
    </row>
    <row r="20" spans="8:12" x14ac:dyDescent="0.35">
      <c r="L20" s="63"/>
    </row>
    <row r="21" spans="8:12" x14ac:dyDescent="0.35">
      <c r="L21" s="63"/>
    </row>
    <row r="22" spans="8:12" x14ac:dyDescent="0.35">
      <c r="L22" s="63"/>
    </row>
    <row r="23" spans="8:12" x14ac:dyDescent="0.35">
      <c r="L23" s="63"/>
    </row>
    <row r="24" spans="8:12" x14ac:dyDescent="0.35">
      <c r="L24" s="63"/>
    </row>
    <row r="25" spans="8:12" x14ac:dyDescent="0.35">
      <c r="L25" s="63"/>
    </row>
    <row r="26" spans="8:12" x14ac:dyDescent="0.35">
      <c r="L26" s="63"/>
    </row>
    <row r="27" spans="8:12" x14ac:dyDescent="0.35">
      <c r="L27" s="63"/>
    </row>
    <row r="28" spans="8:12" x14ac:dyDescent="0.35">
      <c r="L28" s="63"/>
    </row>
    <row r="29" spans="8:12" x14ac:dyDescent="0.35">
      <c r="L29" s="63"/>
    </row>
    <row r="30" spans="8:12" x14ac:dyDescent="0.35">
      <c r="L30" s="63"/>
    </row>
    <row r="31" spans="8:12" x14ac:dyDescent="0.35">
      <c r="L31" s="63"/>
    </row>
  </sheetData>
  <sortState ref="A2:G16">
    <sortCondition ref="C2"/>
  </sortState>
  <mergeCells count="1">
    <mergeCell ref="J8:M8"/>
  </mergeCells>
  <conditionalFormatting sqref="A1:B1">
    <cfRule type="duplicateValues" dxfId="29" priority="6"/>
  </conditionalFormatting>
  <conditionalFormatting sqref="A1:H1 A2:B15">
    <cfRule type="duplicateValues" dxfId="28" priority="13"/>
  </conditionalFormatting>
  <conditionalFormatting sqref="G2:G1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{A97E5590-F232-455E-9BBB-094FD297586E}</x14:id>
        </ext>
      </extLst>
    </cfRule>
  </conditionalFormatting>
  <conditionalFormatting sqref="D2:D15">
    <cfRule type="iconSet" priority="1">
      <iconSet iconSet="3TrafficLights2" reverse="1">
        <cfvo type="percent" val="0"/>
        <cfvo type="num" val="400" gte="0"/>
        <cfvo type="num" val="500" gte="0"/>
      </iconSet>
    </cfRule>
  </conditionalFormatting>
  <dataValidations count="1">
    <dataValidation allowBlank="1" error="pavI8MeUFtEyxX2I4tky9128f637-dd50-4b77-a0aa-6d22ba9981ec" sqref="A1:H15 A17:H32 I1:M32"/>
  </dataValidations>
  <pageMargins left="0.75" right="0.75" top="1" bottom="1" header="0.5" footer="0.5"/>
  <pageSetup orientation="landscape" horizontalDpi="300" verticalDpi="300" r:id="rId1"/>
  <headerFooter alignWithMargins="0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7E5590-F232-455E-9BBB-094FD29758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G2:G15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sqref="A1:G32"/>
    </sheetView>
  </sheetViews>
  <sheetFormatPr defaultRowHeight="14.5" outlineLevelRow="2" x14ac:dyDescent="0.35"/>
  <cols>
    <col min="1" max="1" width="34.25" bestFit="1" customWidth="1"/>
    <col min="2" max="2" width="11.08203125" bestFit="1" customWidth="1"/>
    <col min="3" max="3" width="13.33203125" style="2" customWidth="1"/>
    <col min="4" max="4" width="13.75" style="2" customWidth="1"/>
    <col min="5" max="6" width="16" style="2" bestFit="1" customWidth="1"/>
    <col min="7" max="7" width="11.5" style="2" customWidth="1"/>
    <col min="8" max="8" width="12.25" customWidth="1"/>
  </cols>
  <sheetData>
    <row r="1" spans="1:9" ht="37.5" customHeight="1" x14ac:dyDescent="0.35">
      <c r="A1" s="72" t="s">
        <v>10</v>
      </c>
      <c r="B1" s="73" t="s">
        <v>25</v>
      </c>
      <c r="C1" s="74" t="s">
        <v>11</v>
      </c>
      <c r="D1" s="74" t="s">
        <v>12</v>
      </c>
      <c r="E1" s="74" t="s">
        <v>13</v>
      </c>
      <c r="F1" s="74" t="s">
        <v>14</v>
      </c>
      <c r="G1" s="75" t="s">
        <v>18</v>
      </c>
      <c r="H1" s="36"/>
      <c r="I1" s="1"/>
    </row>
    <row r="2" spans="1:9" hidden="1" outlineLevel="2" x14ac:dyDescent="0.35">
      <c r="A2" s="76" t="s">
        <v>57</v>
      </c>
      <c r="B2" s="77" t="s">
        <v>58</v>
      </c>
      <c r="C2" s="78">
        <v>44418</v>
      </c>
      <c r="D2" s="79">
        <v>446</v>
      </c>
      <c r="E2" s="80" t="s">
        <v>23</v>
      </c>
      <c r="F2" s="80" t="s">
        <v>29</v>
      </c>
      <c r="G2" s="81">
        <f>'August Advertising'!$D2*2.5</f>
        <v>1115</v>
      </c>
    </row>
    <row r="3" spans="1:9" hidden="1" outlineLevel="2" x14ac:dyDescent="0.35">
      <c r="A3" s="82" t="s">
        <v>44</v>
      </c>
      <c r="B3" s="83" t="s">
        <v>37</v>
      </c>
      <c r="C3" s="84">
        <v>44430</v>
      </c>
      <c r="D3" s="85">
        <v>280</v>
      </c>
      <c r="E3" s="86" t="s">
        <v>23</v>
      </c>
      <c r="F3" s="86" t="s">
        <v>30</v>
      </c>
      <c r="G3" s="87">
        <f>'August Advertising'!$D3*2.5</f>
        <v>700</v>
      </c>
    </row>
    <row r="4" spans="1:9" hidden="1" outlineLevel="2" x14ac:dyDescent="0.35">
      <c r="A4" s="88" t="s">
        <v>67</v>
      </c>
      <c r="B4" s="89" t="s">
        <v>43</v>
      </c>
      <c r="C4" s="78">
        <v>44438</v>
      </c>
      <c r="D4" s="90">
        <v>314</v>
      </c>
      <c r="E4" s="80" t="s">
        <v>23</v>
      </c>
      <c r="F4" s="80" t="s">
        <v>28</v>
      </c>
      <c r="G4" s="81">
        <f>'August Advertising'!$D4*2.5</f>
        <v>785</v>
      </c>
    </row>
    <row r="5" spans="1:9" outlineLevel="1" collapsed="1" x14ac:dyDescent="0.35">
      <c r="A5" s="88"/>
      <c r="B5" s="89"/>
      <c r="C5" s="78"/>
      <c r="D5" s="90"/>
      <c r="E5" s="100" t="s">
        <v>140</v>
      </c>
      <c r="F5" s="80"/>
      <c r="G5" s="81">
        <f>SUBTOTAL(9,G2:G4)</f>
        <v>2600</v>
      </c>
    </row>
    <row r="6" spans="1:9" hidden="1" outlineLevel="2" x14ac:dyDescent="0.35">
      <c r="A6" s="82" t="s">
        <v>50</v>
      </c>
      <c r="B6" s="83" t="s">
        <v>51</v>
      </c>
      <c r="C6" s="84">
        <v>44418</v>
      </c>
      <c r="D6" s="85">
        <v>504</v>
      </c>
      <c r="E6" s="86" t="s">
        <v>34</v>
      </c>
      <c r="F6" s="86" t="s">
        <v>29</v>
      </c>
      <c r="G6" s="87">
        <f>'August Advertising'!$D6*2.5</f>
        <v>1260</v>
      </c>
    </row>
    <row r="7" spans="1:9" hidden="1" outlineLevel="2" x14ac:dyDescent="0.35">
      <c r="A7" s="76" t="s">
        <v>52</v>
      </c>
      <c r="B7" s="77" t="s">
        <v>51</v>
      </c>
      <c r="C7" s="78">
        <v>44420</v>
      </c>
      <c r="D7" s="79">
        <v>512</v>
      </c>
      <c r="E7" s="80" t="s">
        <v>34</v>
      </c>
      <c r="F7" s="80" t="s">
        <v>29</v>
      </c>
      <c r="G7" s="81">
        <f>'August Advertising'!$D7*2.5</f>
        <v>1280</v>
      </c>
    </row>
    <row r="8" spans="1:9" hidden="1" outlineLevel="2" x14ac:dyDescent="0.35">
      <c r="A8" s="82" t="s">
        <v>53</v>
      </c>
      <c r="B8" s="83" t="s">
        <v>51</v>
      </c>
      <c r="C8" s="84">
        <v>44421</v>
      </c>
      <c r="D8" s="85">
        <v>524</v>
      </c>
      <c r="E8" s="86" t="s">
        <v>34</v>
      </c>
      <c r="F8" s="86" t="s">
        <v>29</v>
      </c>
      <c r="G8" s="87">
        <f>'August Advertising'!$D8*2.5</f>
        <v>1310</v>
      </c>
    </row>
    <row r="9" spans="1:9" hidden="1" outlineLevel="2" x14ac:dyDescent="0.35">
      <c r="A9" s="88" t="s">
        <v>61</v>
      </c>
      <c r="B9" s="89" t="s">
        <v>62</v>
      </c>
      <c r="C9" s="78">
        <v>44426</v>
      </c>
      <c r="D9" s="90">
        <v>602</v>
      </c>
      <c r="E9" s="80" t="s">
        <v>34</v>
      </c>
      <c r="F9" s="80" t="s">
        <v>28</v>
      </c>
      <c r="G9" s="81">
        <f>'August Advertising'!$D9*2.5</f>
        <v>1505</v>
      </c>
    </row>
    <row r="10" spans="1:9" hidden="1" outlineLevel="2" x14ac:dyDescent="0.35">
      <c r="A10" s="82" t="s">
        <v>42</v>
      </c>
      <c r="B10" s="83" t="s">
        <v>43</v>
      </c>
      <c r="C10" s="84">
        <v>44432</v>
      </c>
      <c r="D10" s="85">
        <v>420</v>
      </c>
      <c r="E10" s="86" t="s">
        <v>34</v>
      </c>
      <c r="F10" s="86" t="s">
        <v>29</v>
      </c>
      <c r="G10" s="87">
        <f>'August Advertising'!$D10*2.5</f>
        <v>1050</v>
      </c>
    </row>
    <row r="11" spans="1:9" hidden="1" outlineLevel="2" x14ac:dyDescent="0.35">
      <c r="A11" s="88" t="s">
        <v>66</v>
      </c>
      <c r="B11" s="89" t="s">
        <v>41</v>
      </c>
      <c r="C11" s="78">
        <v>44436</v>
      </c>
      <c r="D11" s="90">
        <v>256</v>
      </c>
      <c r="E11" s="80" t="s">
        <v>34</v>
      </c>
      <c r="F11" s="80" t="s">
        <v>29</v>
      </c>
      <c r="G11" s="81">
        <f>'August Advertising'!$D11*2.5</f>
        <v>640</v>
      </c>
    </row>
    <row r="12" spans="1:9" outlineLevel="1" collapsed="1" x14ac:dyDescent="0.35">
      <c r="A12" s="88"/>
      <c r="B12" s="89"/>
      <c r="C12" s="78"/>
      <c r="D12" s="90"/>
      <c r="E12" s="100" t="s">
        <v>141</v>
      </c>
      <c r="F12" s="80"/>
      <c r="G12" s="81">
        <f>SUBTOTAL(9,G6:G11)</f>
        <v>7045</v>
      </c>
    </row>
    <row r="13" spans="1:9" hidden="1" outlineLevel="2" x14ac:dyDescent="0.35">
      <c r="A13" s="82" t="s">
        <v>36</v>
      </c>
      <c r="B13" s="83" t="s">
        <v>37</v>
      </c>
      <c r="C13" s="84">
        <v>44410</v>
      </c>
      <c r="D13" s="85">
        <v>322</v>
      </c>
      <c r="E13" s="86" t="s">
        <v>32</v>
      </c>
      <c r="F13" s="86" t="s">
        <v>29</v>
      </c>
      <c r="G13" s="87">
        <f>'August Advertising'!$D13*2.5</f>
        <v>805</v>
      </c>
    </row>
    <row r="14" spans="1:9" hidden="1" outlineLevel="2" x14ac:dyDescent="0.35">
      <c r="A14" s="76" t="s">
        <v>64</v>
      </c>
      <c r="B14" s="77" t="s">
        <v>39</v>
      </c>
      <c r="C14" s="78">
        <v>44420</v>
      </c>
      <c r="D14" s="79">
        <v>181</v>
      </c>
      <c r="E14" s="80" t="s">
        <v>32</v>
      </c>
      <c r="F14" s="80" t="s">
        <v>31</v>
      </c>
      <c r="G14" s="81">
        <f>'August Advertising'!$D14*2.5</f>
        <v>452.5</v>
      </c>
    </row>
    <row r="15" spans="1:9" hidden="1" outlineLevel="2" x14ac:dyDescent="0.35">
      <c r="A15" s="91" t="s">
        <v>56</v>
      </c>
      <c r="B15" s="92" t="s">
        <v>51</v>
      </c>
      <c r="C15" s="84">
        <v>44424</v>
      </c>
      <c r="D15" s="93">
        <v>397</v>
      </c>
      <c r="E15" s="86" t="s">
        <v>32</v>
      </c>
      <c r="F15" s="86" t="s">
        <v>29</v>
      </c>
      <c r="G15" s="87">
        <f>'August Advertising'!$D15*2.5</f>
        <v>992.5</v>
      </c>
    </row>
    <row r="16" spans="1:9" hidden="1" outlineLevel="2" x14ac:dyDescent="0.35">
      <c r="A16" s="88" t="s">
        <v>63</v>
      </c>
      <c r="B16" s="89" t="s">
        <v>41</v>
      </c>
      <c r="C16" s="78">
        <v>44428</v>
      </c>
      <c r="D16" s="90">
        <v>227</v>
      </c>
      <c r="E16" s="80" t="s">
        <v>32</v>
      </c>
      <c r="F16" s="80" t="s">
        <v>31</v>
      </c>
      <c r="G16" s="81">
        <f>'August Advertising'!$D16*2.5</f>
        <v>567.5</v>
      </c>
    </row>
    <row r="17" spans="1:7" hidden="1" outlineLevel="2" x14ac:dyDescent="0.35">
      <c r="A17" s="91" t="s">
        <v>49</v>
      </c>
      <c r="B17" s="92" t="s">
        <v>43</v>
      </c>
      <c r="C17" s="84">
        <v>44429</v>
      </c>
      <c r="D17" s="93">
        <v>382</v>
      </c>
      <c r="E17" s="86" t="s">
        <v>32</v>
      </c>
      <c r="F17" s="86" t="s">
        <v>28</v>
      </c>
      <c r="G17" s="87">
        <f>'August Advertising'!$D17*2.5</f>
        <v>955</v>
      </c>
    </row>
    <row r="18" spans="1:7" hidden="1" outlineLevel="2" x14ac:dyDescent="0.35">
      <c r="A18" s="88" t="s">
        <v>65</v>
      </c>
      <c r="B18" s="89" t="s">
        <v>62</v>
      </c>
      <c r="C18" s="78">
        <v>44435</v>
      </c>
      <c r="D18" s="90">
        <v>230</v>
      </c>
      <c r="E18" s="80" t="s">
        <v>32</v>
      </c>
      <c r="F18" s="80" t="s">
        <v>30</v>
      </c>
      <c r="G18" s="81">
        <f>'August Advertising'!$D18*2.5</f>
        <v>575</v>
      </c>
    </row>
    <row r="19" spans="1:7" outlineLevel="1" collapsed="1" x14ac:dyDescent="0.35">
      <c r="A19" s="88"/>
      <c r="B19" s="89"/>
      <c r="C19" s="78"/>
      <c r="D19" s="90"/>
      <c r="E19" s="100" t="s">
        <v>142</v>
      </c>
      <c r="F19" s="80"/>
      <c r="G19" s="81">
        <f>SUBTOTAL(9,G13:G18)</f>
        <v>4347.5</v>
      </c>
    </row>
    <row r="20" spans="1:7" hidden="1" outlineLevel="2" x14ac:dyDescent="0.35">
      <c r="A20" s="82" t="s">
        <v>38</v>
      </c>
      <c r="B20" s="83" t="s">
        <v>39</v>
      </c>
      <c r="C20" s="84">
        <v>44413</v>
      </c>
      <c r="D20" s="85">
        <v>174</v>
      </c>
      <c r="E20" s="86" t="s">
        <v>33</v>
      </c>
      <c r="F20" s="86" t="s">
        <v>29</v>
      </c>
      <c r="G20" s="87">
        <f>'August Advertising'!$D20*2.5</f>
        <v>435</v>
      </c>
    </row>
    <row r="21" spans="1:7" hidden="1" outlineLevel="2" x14ac:dyDescent="0.35">
      <c r="A21" s="76" t="s">
        <v>45</v>
      </c>
      <c r="B21" s="77" t="s">
        <v>43</v>
      </c>
      <c r="C21" s="78">
        <v>44416</v>
      </c>
      <c r="D21" s="79">
        <v>314</v>
      </c>
      <c r="E21" s="80" t="s">
        <v>33</v>
      </c>
      <c r="F21" s="80" t="s">
        <v>28</v>
      </c>
      <c r="G21" s="81">
        <f>'August Advertising'!$D21*2.5</f>
        <v>785</v>
      </c>
    </row>
    <row r="22" spans="1:7" hidden="1" outlineLevel="2" x14ac:dyDescent="0.35">
      <c r="A22" s="82" t="s">
        <v>46</v>
      </c>
      <c r="B22" s="83" t="s">
        <v>43</v>
      </c>
      <c r="C22" s="84">
        <v>44419</v>
      </c>
      <c r="D22" s="85">
        <v>482</v>
      </c>
      <c r="E22" s="86" t="s">
        <v>33</v>
      </c>
      <c r="F22" s="86" t="s">
        <v>29</v>
      </c>
      <c r="G22" s="87">
        <f>'August Advertising'!$D22*2.5</f>
        <v>1205</v>
      </c>
    </row>
    <row r="23" spans="1:7" hidden="1" outlineLevel="2" x14ac:dyDescent="0.35">
      <c r="A23" s="76" t="s">
        <v>59</v>
      </c>
      <c r="B23" s="77" t="s">
        <v>55</v>
      </c>
      <c r="C23" s="78">
        <v>44422</v>
      </c>
      <c r="D23" s="90">
        <v>487</v>
      </c>
      <c r="E23" s="94" t="s">
        <v>33</v>
      </c>
      <c r="F23" s="94" t="s">
        <v>29</v>
      </c>
      <c r="G23" s="81">
        <f>'August Advertising'!$D23*2.5</f>
        <v>1217.5</v>
      </c>
    </row>
    <row r="24" spans="1:7" hidden="1" outlineLevel="2" x14ac:dyDescent="0.35">
      <c r="A24" s="82" t="s">
        <v>60</v>
      </c>
      <c r="B24" s="83" t="s">
        <v>58</v>
      </c>
      <c r="C24" s="84">
        <v>44423</v>
      </c>
      <c r="D24" s="93">
        <v>359</v>
      </c>
      <c r="E24" s="86" t="s">
        <v>33</v>
      </c>
      <c r="F24" s="86" t="s">
        <v>29</v>
      </c>
      <c r="G24" s="87">
        <f>'August Advertising'!$D24*2.5</f>
        <v>897.5</v>
      </c>
    </row>
    <row r="25" spans="1:7" hidden="1" outlineLevel="2" x14ac:dyDescent="0.35">
      <c r="A25" s="88" t="s">
        <v>54</v>
      </c>
      <c r="B25" s="89" t="s">
        <v>55</v>
      </c>
      <c r="C25" s="78">
        <v>44427</v>
      </c>
      <c r="D25" s="90">
        <v>434</v>
      </c>
      <c r="E25" s="80" t="s">
        <v>33</v>
      </c>
      <c r="F25" s="80" t="s">
        <v>28</v>
      </c>
      <c r="G25" s="81">
        <f>'August Advertising'!$D25*2.5</f>
        <v>1085</v>
      </c>
    </row>
    <row r="26" spans="1:7" hidden="1" outlineLevel="2" x14ac:dyDescent="0.35">
      <c r="A26" s="91" t="s">
        <v>47</v>
      </c>
      <c r="B26" s="92" t="s">
        <v>41</v>
      </c>
      <c r="C26" s="84">
        <v>44433</v>
      </c>
      <c r="D26" s="93">
        <v>388</v>
      </c>
      <c r="E26" s="86" t="s">
        <v>33</v>
      </c>
      <c r="F26" s="86" t="s">
        <v>29</v>
      </c>
      <c r="G26" s="87">
        <f>'August Advertising'!$D26*2.5</f>
        <v>970</v>
      </c>
    </row>
    <row r="27" spans="1:7" outlineLevel="1" collapsed="1" x14ac:dyDescent="0.35">
      <c r="A27" s="91"/>
      <c r="B27" s="92"/>
      <c r="C27" s="84"/>
      <c r="D27" s="93"/>
      <c r="E27" s="101" t="s">
        <v>143</v>
      </c>
      <c r="F27" s="86"/>
      <c r="G27" s="87">
        <f>SUBTOTAL(9,G20:G26)</f>
        <v>6595</v>
      </c>
    </row>
    <row r="28" spans="1:7" hidden="1" outlineLevel="2" x14ac:dyDescent="0.35">
      <c r="A28" s="76" t="s">
        <v>40</v>
      </c>
      <c r="B28" s="77" t="s">
        <v>41</v>
      </c>
      <c r="C28" s="78">
        <v>44415</v>
      </c>
      <c r="D28" s="79">
        <v>250</v>
      </c>
      <c r="E28" s="80" t="s">
        <v>35</v>
      </c>
      <c r="F28" s="80" t="s">
        <v>29</v>
      </c>
      <c r="G28" s="81">
        <f>'August Advertising'!$D28*2.5</f>
        <v>625</v>
      </c>
    </row>
    <row r="29" spans="1:7" hidden="1" outlineLevel="2" x14ac:dyDescent="0.35">
      <c r="A29" s="91" t="s">
        <v>48</v>
      </c>
      <c r="B29" s="92" t="s">
        <v>43</v>
      </c>
      <c r="C29" s="84">
        <v>44425</v>
      </c>
      <c r="D29" s="93">
        <v>562</v>
      </c>
      <c r="E29" s="86" t="s">
        <v>35</v>
      </c>
      <c r="F29" s="86" t="s">
        <v>29</v>
      </c>
      <c r="G29" s="87">
        <f>'August Advertising'!$D29*2.5</f>
        <v>1405</v>
      </c>
    </row>
    <row r="30" spans="1:7" hidden="1" outlineLevel="2" x14ac:dyDescent="0.35">
      <c r="A30" s="66" t="s">
        <v>68</v>
      </c>
      <c r="B30" s="67" t="s">
        <v>55</v>
      </c>
      <c r="C30" s="60">
        <v>44439</v>
      </c>
      <c r="D30" s="65">
        <v>477</v>
      </c>
      <c r="E30" s="64" t="s">
        <v>35</v>
      </c>
      <c r="F30" s="64" t="s">
        <v>28</v>
      </c>
      <c r="G30" s="68">
        <f>'August Advertising'!$D30*2.5</f>
        <v>1192.5</v>
      </c>
    </row>
    <row r="31" spans="1:7" outlineLevel="1" collapsed="1" x14ac:dyDescent="0.35">
      <c r="A31" s="95"/>
      <c r="B31" s="95"/>
      <c r="C31" s="96"/>
      <c r="D31" s="97"/>
      <c r="E31" s="102" t="s">
        <v>144</v>
      </c>
      <c r="F31" s="98"/>
      <c r="G31" s="99">
        <f>SUBTOTAL(9,G28:G30)</f>
        <v>3222.5</v>
      </c>
    </row>
    <row r="32" spans="1:7" x14ac:dyDescent="0.35">
      <c r="A32" s="95"/>
      <c r="B32" s="95"/>
      <c r="C32" s="96"/>
      <c r="D32" s="97"/>
      <c r="E32" s="102" t="s">
        <v>139</v>
      </c>
      <c r="F32" s="98"/>
      <c r="G32" s="99">
        <f>SUBTOTAL(9,G2:G30)</f>
        <v>23810</v>
      </c>
    </row>
  </sheetData>
  <conditionalFormatting sqref="A1:B1">
    <cfRule type="duplicateValues" dxfId="6" priority="1"/>
  </conditionalFormatting>
  <dataValidations count="1">
    <dataValidation allowBlank="1" error="pavI8MeUFtEyxX2I4tky9128f637-dd50-4b77-a0aa-6d22ba9981ec" sqref="A1:I4 A6:I11 A13:I18 A20:I26 A28:I30"/>
  </dataValidations>
  <pageMargins left="0.75" right="0.75" top="1" bottom="1" header="0.5" footer="0.5"/>
  <pageSetup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H14" sqref="H14"/>
    </sheetView>
  </sheetViews>
  <sheetFormatPr defaultRowHeight="14.5" x14ac:dyDescent="0.35"/>
  <cols>
    <col min="1" max="1" width="11.58203125" customWidth="1"/>
    <col min="2" max="2" width="34.25" bestFit="1" customWidth="1"/>
    <col min="3" max="3" width="15.5" customWidth="1"/>
    <col min="4" max="4" width="13.33203125" style="2" customWidth="1"/>
    <col min="5" max="5" width="11.5" style="2" customWidth="1"/>
    <col min="6" max="6" width="4.33203125" customWidth="1"/>
    <col min="7" max="7" width="17.25" customWidth="1"/>
    <col min="8" max="8" width="25.75" customWidth="1"/>
  </cols>
  <sheetData>
    <row r="1" spans="1:10" ht="37.5" customHeight="1" x14ac:dyDescent="0.35">
      <c r="A1" s="30" t="s">
        <v>9</v>
      </c>
      <c r="B1" s="30" t="s">
        <v>10</v>
      </c>
      <c r="C1" s="30" t="s">
        <v>13</v>
      </c>
      <c r="D1" s="31" t="s">
        <v>11</v>
      </c>
      <c r="E1" s="31" t="s">
        <v>18</v>
      </c>
      <c r="F1" s="1"/>
      <c r="G1" s="109" t="s">
        <v>19</v>
      </c>
      <c r="H1" s="109"/>
      <c r="I1" s="8"/>
      <c r="J1" s="8"/>
    </row>
    <row r="2" spans="1:10" ht="15.5" x14ac:dyDescent="0.35">
      <c r="A2" s="37" t="s">
        <v>98</v>
      </c>
      <c r="B2" s="19" t="s">
        <v>38</v>
      </c>
      <c r="C2" s="50" t="s">
        <v>33</v>
      </c>
      <c r="D2" s="20">
        <v>44413</v>
      </c>
      <c r="E2" s="35">
        <v>435</v>
      </c>
      <c r="G2" s="42" t="s">
        <v>20</v>
      </c>
      <c r="H2" s="41" t="s">
        <v>102</v>
      </c>
      <c r="I2" s="11"/>
      <c r="J2" s="11"/>
    </row>
    <row r="3" spans="1:10" ht="15.5" x14ac:dyDescent="0.35">
      <c r="A3" s="24" t="s">
        <v>104</v>
      </c>
      <c r="B3" s="19" t="s">
        <v>64</v>
      </c>
      <c r="C3" s="50" t="s">
        <v>32</v>
      </c>
      <c r="D3" s="20">
        <v>44420</v>
      </c>
      <c r="E3" s="35">
        <v>452.5</v>
      </c>
      <c r="G3" s="42" t="s">
        <v>10</v>
      </c>
      <c r="H3" s="41" t="str">
        <f>B25</f>
        <v>Ranking NBA journeymen</v>
      </c>
      <c r="I3" s="11"/>
      <c r="J3" s="11"/>
    </row>
    <row r="4" spans="1:10" ht="15.5" x14ac:dyDescent="0.35">
      <c r="A4" s="24" t="s">
        <v>112</v>
      </c>
      <c r="B4" t="s">
        <v>63</v>
      </c>
      <c r="C4" s="50" t="s">
        <v>32</v>
      </c>
      <c r="D4" s="4">
        <v>44428</v>
      </c>
      <c r="E4" s="35">
        <v>567.5</v>
      </c>
      <c r="G4" s="42" t="s">
        <v>11</v>
      </c>
      <c r="H4" s="60">
        <f>D25</f>
        <v>44418</v>
      </c>
      <c r="I4" s="11"/>
      <c r="J4" s="11"/>
    </row>
    <row r="5" spans="1:10" ht="15.5" x14ac:dyDescent="0.35">
      <c r="A5" s="24" t="s">
        <v>117</v>
      </c>
      <c r="B5" t="s">
        <v>65</v>
      </c>
      <c r="C5" s="50" t="s">
        <v>32</v>
      </c>
      <c r="D5" s="4">
        <v>44435</v>
      </c>
      <c r="E5" s="35">
        <v>575</v>
      </c>
      <c r="I5" s="9"/>
      <c r="J5" s="9"/>
    </row>
    <row r="6" spans="1:10" ht="15.5" x14ac:dyDescent="0.35">
      <c r="A6" s="24" t="s">
        <v>125</v>
      </c>
      <c r="B6" s="3" t="s">
        <v>74</v>
      </c>
      <c r="C6" s="34" t="s">
        <v>34</v>
      </c>
      <c r="D6" s="4">
        <v>44443</v>
      </c>
      <c r="E6" s="6">
        <v>621.6</v>
      </c>
      <c r="G6" s="42" t="s">
        <v>18</v>
      </c>
      <c r="H6" s="11"/>
      <c r="I6" s="11"/>
      <c r="J6" s="11"/>
    </row>
    <row r="7" spans="1:10" ht="15.5" x14ac:dyDescent="0.35">
      <c r="A7" s="24" t="s">
        <v>99</v>
      </c>
      <c r="B7" s="19" t="s">
        <v>40</v>
      </c>
      <c r="C7" s="50" t="s">
        <v>35</v>
      </c>
      <c r="D7" s="20">
        <v>44415</v>
      </c>
      <c r="E7" s="35">
        <v>625</v>
      </c>
      <c r="G7" s="42" t="s">
        <v>21</v>
      </c>
      <c r="H7" s="11"/>
      <c r="I7" s="11"/>
      <c r="J7" s="11"/>
    </row>
    <row r="8" spans="1:10" ht="15.5" x14ac:dyDescent="0.35">
      <c r="A8" s="24" t="s">
        <v>118</v>
      </c>
      <c r="B8" t="s">
        <v>66</v>
      </c>
      <c r="C8" s="50" t="s">
        <v>34</v>
      </c>
      <c r="D8" s="4">
        <v>44436</v>
      </c>
      <c r="E8" s="35">
        <v>640</v>
      </c>
      <c r="G8" s="42" t="s">
        <v>22</v>
      </c>
      <c r="H8" s="41">
        <f>DCOUNT(Lookup[#All],Lookup[[#Headers],[Ad Amt]],G6:G70)</f>
        <v>36</v>
      </c>
      <c r="I8" s="11"/>
      <c r="J8" s="11"/>
    </row>
    <row r="9" spans="1:10" ht="15.5" x14ac:dyDescent="0.35">
      <c r="A9" s="24" t="s">
        <v>114</v>
      </c>
      <c r="B9" s="19" t="s">
        <v>44</v>
      </c>
      <c r="C9" s="50" t="s">
        <v>23</v>
      </c>
      <c r="D9" s="20">
        <v>44430</v>
      </c>
      <c r="E9" s="35">
        <v>700</v>
      </c>
      <c r="I9" s="11"/>
      <c r="J9" s="11"/>
    </row>
    <row r="10" spans="1:10" ht="15.5" x14ac:dyDescent="0.35">
      <c r="A10" s="24" t="s">
        <v>130</v>
      </c>
      <c r="B10" s="3" t="s">
        <v>79</v>
      </c>
      <c r="C10" s="34" t="s">
        <v>34</v>
      </c>
      <c r="D10" s="4">
        <v>44447</v>
      </c>
      <c r="E10" s="6">
        <v>729.6</v>
      </c>
      <c r="I10" s="11"/>
      <c r="J10" s="11"/>
    </row>
    <row r="11" spans="1:10" ht="15.5" x14ac:dyDescent="0.35">
      <c r="A11" s="24" t="s">
        <v>100</v>
      </c>
      <c r="B11" s="19" t="s">
        <v>45</v>
      </c>
      <c r="C11" s="50" t="s">
        <v>33</v>
      </c>
      <c r="D11" s="20">
        <v>44416</v>
      </c>
      <c r="E11" s="35">
        <v>785</v>
      </c>
      <c r="G11" s="42" t="s">
        <v>13</v>
      </c>
      <c r="H11" s="11"/>
    </row>
    <row r="12" spans="1:10" ht="15.5" x14ac:dyDescent="0.35">
      <c r="A12" s="24" t="s">
        <v>119</v>
      </c>
      <c r="B12" t="s">
        <v>67</v>
      </c>
      <c r="C12" s="50" t="s">
        <v>23</v>
      </c>
      <c r="D12" s="4">
        <v>44438</v>
      </c>
      <c r="E12" s="35">
        <v>785</v>
      </c>
      <c r="F12" s="10"/>
      <c r="G12" s="42" t="s">
        <v>23</v>
      </c>
      <c r="H12" s="38"/>
    </row>
    <row r="13" spans="1:10" ht="15.5" x14ac:dyDescent="0.35">
      <c r="A13" s="24" t="s">
        <v>97</v>
      </c>
      <c r="B13" s="19" t="s">
        <v>36</v>
      </c>
      <c r="C13" s="50" t="s">
        <v>32</v>
      </c>
      <c r="D13" s="20">
        <v>44410</v>
      </c>
      <c r="E13" s="35">
        <v>805</v>
      </c>
      <c r="G13" s="42" t="s">
        <v>24</v>
      </c>
      <c r="H13" s="61">
        <f>DAVERAGE(Lookup[#All],Lookup[[#Headers],[Ad Amt]],G11:G12)</f>
        <v>1023.04</v>
      </c>
    </row>
    <row r="14" spans="1:10" ht="15.5" x14ac:dyDescent="0.35">
      <c r="A14" s="24" t="s">
        <v>126</v>
      </c>
      <c r="B14" s="3" t="s">
        <v>75</v>
      </c>
      <c r="C14" s="34" t="s">
        <v>33</v>
      </c>
      <c r="D14" s="4">
        <v>44443</v>
      </c>
      <c r="E14" s="6">
        <v>859.19999999999993</v>
      </c>
    </row>
    <row r="15" spans="1:10" ht="15.5" x14ac:dyDescent="0.35">
      <c r="A15" s="24" t="s">
        <v>124</v>
      </c>
      <c r="B15" s="3" t="s">
        <v>72</v>
      </c>
      <c r="C15" s="34" t="s">
        <v>32</v>
      </c>
      <c r="D15" s="4">
        <v>44442</v>
      </c>
      <c r="E15" s="6">
        <v>864</v>
      </c>
    </row>
    <row r="16" spans="1:10" ht="15.5" x14ac:dyDescent="0.35">
      <c r="A16" s="24" t="s">
        <v>129</v>
      </c>
      <c r="B16" s="3" t="s">
        <v>78</v>
      </c>
      <c r="C16" s="34" t="s">
        <v>34</v>
      </c>
      <c r="D16" s="4">
        <v>44446</v>
      </c>
      <c r="E16" s="6">
        <v>878.4</v>
      </c>
    </row>
    <row r="17" spans="1:5" ht="15.5" x14ac:dyDescent="0.35">
      <c r="A17" s="24" t="s">
        <v>108</v>
      </c>
      <c r="B17" s="19" t="s">
        <v>60</v>
      </c>
      <c r="C17" s="50" t="s">
        <v>33</v>
      </c>
      <c r="D17" s="4">
        <v>44423</v>
      </c>
      <c r="E17" s="35">
        <v>897.5</v>
      </c>
    </row>
    <row r="18" spans="1:5" ht="15.5" x14ac:dyDescent="0.35">
      <c r="A18" s="24" t="s">
        <v>113</v>
      </c>
      <c r="B18" t="s">
        <v>49</v>
      </c>
      <c r="C18" s="50" t="s">
        <v>32</v>
      </c>
      <c r="D18" s="4">
        <v>44429</v>
      </c>
      <c r="E18" s="35">
        <v>955</v>
      </c>
    </row>
    <row r="19" spans="1:5" ht="15.5" x14ac:dyDescent="0.35">
      <c r="A19" s="24" t="s">
        <v>131</v>
      </c>
      <c r="B19" s="3" t="s">
        <v>80</v>
      </c>
      <c r="C19" s="34" t="s">
        <v>33</v>
      </c>
      <c r="D19" s="4">
        <v>44448</v>
      </c>
      <c r="E19" s="6">
        <v>962.4</v>
      </c>
    </row>
    <row r="20" spans="1:5" ht="15.5" x14ac:dyDescent="0.35">
      <c r="A20" s="24" t="s">
        <v>116</v>
      </c>
      <c r="B20" t="s">
        <v>47</v>
      </c>
      <c r="C20" s="50" t="s">
        <v>33</v>
      </c>
      <c r="D20" s="4">
        <v>44433</v>
      </c>
      <c r="E20" s="35">
        <v>970</v>
      </c>
    </row>
    <row r="21" spans="1:5" ht="15.5" x14ac:dyDescent="0.35">
      <c r="A21" s="24" t="s">
        <v>109</v>
      </c>
      <c r="B21" t="s">
        <v>56</v>
      </c>
      <c r="C21" s="50" t="s">
        <v>32</v>
      </c>
      <c r="D21" s="4">
        <v>44424</v>
      </c>
      <c r="E21" s="35">
        <v>992.5</v>
      </c>
    </row>
    <row r="22" spans="1:5" ht="15.5" x14ac:dyDescent="0.35">
      <c r="A22" s="24" t="s">
        <v>121</v>
      </c>
      <c r="B22" s="3" t="s">
        <v>69</v>
      </c>
      <c r="C22" s="34" t="s">
        <v>32</v>
      </c>
      <c r="D22" s="4">
        <v>44440</v>
      </c>
      <c r="E22" s="6">
        <v>1008</v>
      </c>
    </row>
    <row r="23" spans="1:5" ht="15.5" x14ac:dyDescent="0.35">
      <c r="A23" s="24" t="s">
        <v>115</v>
      </c>
      <c r="B23" s="19" t="s">
        <v>42</v>
      </c>
      <c r="C23" s="50" t="s">
        <v>34</v>
      </c>
      <c r="D23" s="20">
        <v>44432</v>
      </c>
      <c r="E23" s="35">
        <v>1050</v>
      </c>
    </row>
    <row r="24" spans="1:5" ht="15.5" x14ac:dyDescent="0.35">
      <c r="A24" s="24" t="s">
        <v>111</v>
      </c>
      <c r="B24" t="s">
        <v>54</v>
      </c>
      <c r="C24" s="50" t="s">
        <v>33</v>
      </c>
      <c r="D24" s="4">
        <v>44427</v>
      </c>
      <c r="E24" s="35">
        <v>1085</v>
      </c>
    </row>
    <row r="25" spans="1:5" ht="15.5" x14ac:dyDescent="0.35">
      <c r="A25" s="24" t="s">
        <v>102</v>
      </c>
      <c r="B25" s="19" t="s">
        <v>57</v>
      </c>
      <c r="C25" s="50" t="s">
        <v>23</v>
      </c>
      <c r="D25" s="20">
        <v>44418</v>
      </c>
      <c r="E25" s="35">
        <v>1115</v>
      </c>
    </row>
    <row r="26" spans="1:5" ht="15.5" x14ac:dyDescent="0.35">
      <c r="A26" s="24" t="s">
        <v>128</v>
      </c>
      <c r="B26" s="3" t="s">
        <v>77</v>
      </c>
      <c r="C26" s="34" t="s">
        <v>33</v>
      </c>
      <c r="D26" s="4">
        <v>44445</v>
      </c>
      <c r="E26" s="6">
        <v>1176</v>
      </c>
    </row>
    <row r="27" spans="1:5" ht="15.5" x14ac:dyDescent="0.35">
      <c r="A27" s="24" t="s">
        <v>120</v>
      </c>
      <c r="B27" t="s">
        <v>68</v>
      </c>
      <c r="C27" s="50" t="s">
        <v>35</v>
      </c>
      <c r="D27" s="4">
        <v>44439</v>
      </c>
      <c r="E27" s="35">
        <v>1192.5</v>
      </c>
    </row>
    <row r="28" spans="1:5" ht="15.5" x14ac:dyDescent="0.35">
      <c r="A28" s="24" t="s">
        <v>103</v>
      </c>
      <c r="B28" s="19" t="s">
        <v>46</v>
      </c>
      <c r="C28" s="50" t="s">
        <v>33</v>
      </c>
      <c r="D28" s="20">
        <v>44419</v>
      </c>
      <c r="E28" s="35">
        <v>1205</v>
      </c>
    </row>
    <row r="29" spans="1:5" ht="15.5" x14ac:dyDescent="0.35">
      <c r="A29" s="24" t="s">
        <v>107</v>
      </c>
      <c r="B29" s="19" t="s">
        <v>59</v>
      </c>
      <c r="C29" s="51" t="s">
        <v>33</v>
      </c>
      <c r="D29" s="4">
        <v>44422</v>
      </c>
      <c r="E29" s="35">
        <v>1217.5</v>
      </c>
    </row>
    <row r="30" spans="1:5" ht="15.5" x14ac:dyDescent="0.35">
      <c r="A30" s="24" t="s">
        <v>122</v>
      </c>
      <c r="B30" s="3" t="s">
        <v>70</v>
      </c>
      <c r="C30" s="34" t="s">
        <v>33</v>
      </c>
      <c r="D30" s="4">
        <v>44441</v>
      </c>
      <c r="E30" s="6">
        <v>1233.5999999999999</v>
      </c>
    </row>
    <row r="31" spans="1:5" ht="15.5" x14ac:dyDescent="0.35">
      <c r="A31" s="24" t="s">
        <v>123</v>
      </c>
      <c r="B31" s="3" t="s">
        <v>71</v>
      </c>
      <c r="C31" s="34" t="s">
        <v>23</v>
      </c>
      <c r="D31" s="4">
        <v>44441</v>
      </c>
      <c r="E31" s="6">
        <v>1252.8</v>
      </c>
    </row>
    <row r="32" spans="1:5" x14ac:dyDescent="0.35">
      <c r="A32" s="23" t="s">
        <v>101</v>
      </c>
      <c r="B32" s="19" t="s">
        <v>50</v>
      </c>
      <c r="C32" s="50" t="s">
        <v>34</v>
      </c>
      <c r="D32" s="20">
        <v>44418</v>
      </c>
      <c r="E32" s="35">
        <v>1260</v>
      </c>
    </row>
    <row r="33" spans="1:5" ht="15.5" x14ac:dyDescent="0.35">
      <c r="A33" s="24" t="s">
        <v>127</v>
      </c>
      <c r="B33" s="3" t="s">
        <v>76</v>
      </c>
      <c r="C33" s="34" t="s">
        <v>23</v>
      </c>
      <c r="D33" s="4">
        <v>44444</v>
      </c>
      <c r="E33" s="6">
        <v>1262.3999999999999</v>
      </c>
    </row>
    <row r="34" spans="1:5" ht="15.5" x14ac:dyDescent="0.35">
      <c r="A34" s="24" t="s">
        <v>105</v>
      </c>
      <c r="B34" s="19" t="s">
        <v>52</v>
      </c>
      <c r="C34" s="50" t="s">
        <v>34</v>
      </c>
      <c r="D34" s="20">
        <v>44420</v>
      </c>
      <c r="E34" s="35">
        <v>1280</v>
      </c>
    </row>
    <row r="35" spans="1:5" ht="15.5" x14ac:dyDescent="0.35">
      <c r="A35" s="24" t="s">
        <v>106</v>
      </c>
      <c r="B35" s="19" t="s">
        <v>53</v>
      </c>
      <c r="C35" s="50" t="s">
        <v>34</v>
      </c>
      <c r="D35" s="20">
        <v>44421</v>
      </c>
      <c r="E35" s="35">
        <v>1310</v>
      </c>
    </row>
    <row r="36" spans="1:5" ht="15.5" x14ac:dyDescent="0.35">
      <c r="A36" s="24" t="s">
        <v>8</v>
      </c>
      <c r="B36" t="s">
        <v>48</v>
      </c>
      <c r="C36" s="50" t="s">
        <v>35</v>
      </c>
      <c r="D36" s="4">
        <v>44425</v>
      </c>
      <c r="E36" s="35">
        <v>1405</v>
      </c>
    </row>
    <row r="37" spans="1:5" ht="15.5" x14ac:dyDescent="0.35">
      <c r="A37" s="24" t="s">
        <v>110</v>
      </c>
      <c r="B37" t="s">
        <v>61</v>
      </c>
      <c r="C37" s="50" t="s">
        <v>34</v>
      </c>
      <c r="D37" s="4">
        <v>44426</v>
      </c>
      <c r="E37" s="35">
        <v>1505</v>
      </c>
    </row>
  </sheetData>
  <mergeCells count="1">
    <mergeCell ref="G1:H1"/>
  </mergeCells>
  <dataValidations count="1">
    <dataValidation allowBlank="1" error="pavI8MeUFtEyxX2I4tky9128f637-dd50-4b77-a0aa-6d22ba9981ec" sqref="A1:J37"/>
  </dataValidations>
  <pageMargins left="0.75" right="0.75" top="1" bottom="1" header="0.5" footer="0.5"/>
  <pageSetup orientation="landscape" horizontalDpi="300" verticalDpi="300" r:id="rId1"/>
  <headerFooter alignWithMargins="0"/>
  <ignoredErrors>
    <ignoredError sqref="E2 E3:E18 E19:E37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{9128f637-dd50-4b77-a0aa-6d22ba9981ec}</UserID>
  <AssignmentID>{9128f637-dd50-4b77-a0aa-6d22ba9981ec}</AssignmentID>
</GradingEngineProps>
</file>

<file path=customXml/itemProps1.xml><?xml version="1.0" encoding="utf-8"?>
<ds:datastoreItem xmlns:ds="http://schemas.openxmlformats.org/officeDocument/2006/customXml" ds:itemID="{14CE819F-CA57-485C-AD85-B0786CDBB653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Documentation</vt:lpstr>
      <vt:lpstr>August Articles</vt:lpstr>
      <vt:lpstr>Current Articles</vt:lpstr>
      <vt:lpstr>Proposed Articles</vt:lpstr>
      <vt:lpstr>August Advertising</vt:lpstr>
      <vt:lpstr>Lookup</vt:lpstr>
      <vt:lpstr>'Current Articles'!Criteria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dcterms:created xsi:type="dcterms:W3CDTF">2016-09-07T16:50:58Z</dcterms:created>
  <dcterms:modified xsi:type="dcterms:W3CDTF">2020-11-08T17:45:12Z</dcterms:modified>
</cp:coreProperties>
</file>